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Lapshina.EV\Desktop\Документы\Сайт инвесторам\Databook\Публикация\"/>
    </mc:Choice>
  </mc:AlternateContent>
  <xr:revisionPtr revIDLastSave="0" documentId="13_ncr:1_{94DBAE16-6BF3-405B-BD30-7C461527DB1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ФП" sheetId="1" r:id="rId1"/>
    <sheet name="ОПУ" sheetId="2" r:id="rId2"/>
    <sheet name="ОДДС" sheetId="3" r:id="rId3"/>
    <sheet name="Операционные показатели" sheetId="4" r:id="rId4"/>
  </sheets>
  <definedNames>
    <definedName name="_xlnm._FilterDatabase" localSheetId="1" hidden="1">ОПУ!$B$5:$H$5</definedName>
    <definedName name="_xlnm._FilterDatabase" localSheetId="0" hidden="1">ФП!$B$5:$H$5</definedName>
    <definedName name="CashFlows" localSheetId="2">ОДДС!$B$6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2" l="1"/>
  <c r="L41" i="2"/>
  <c r="L38" i="2"/>
  <c r="L36" i="2"/>
  <c r="L35" i="2"/>
  <c r="L34" i="2"/>
  <c r="L33" i="2"/>
  <c r="L32" i="2"/>
  <c r="L31" i="2"/>
  <c r="L28" i="2"/>
  <c r="L27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K3" i="2"/>
  <c r="J3" i="2"/>
  <c r="J48" i="4"/>
  <c r="I48" i="4"/>
  <c r="J47" i="4"/>
  <c r="I47" i="4"/>
  <c r="J46" i="4"/>
  <c r="I46" i="4"/>
  <c r="J45" i="4"/>
  <c r="I45" i="4"/>
  <c r="J44" i="4"/>
  <c r="I44" i="4"/>
  <c r="J43" i="4"/>
  <c r="I43" i="4"/>
  <c r="H42" i="4"/>
  <c r="J42" i="4" s="1"/>
  <c r="G42" i="4"/>
  <c r="J40" i="4"/>
  <c r="I40" i="4"/>
  <c r="J39" i="4"/>
  <c r="I39" i="4"/>
  <c r="J38" i="4"/>
  <c r="I38" i="4"/>
  <c r="J37" i="4"/>
  <c r="I37" i="4"/>
  <c r="J36" i="4"/>
  <c r="I36" i="4"/>
  <c r="J35" i="4"/>
  <c r="I35" i="4"/>
  <c r="J34" i="4"/>
  <c r="I34" i="4"/>
  <c r="J33" i="4"/>
  <c r="I33" i="4"/>
  <c r="J32" i="4"/>
  <c r="I32" i="4"/>
  <c r="H31" i="4"/>
  <c r="J31" i="4" s="1"/>
  <c r="G31" i="4"/>
  <c r="J29" i="4"/>
  <c r="I29" i="4"/>
  <c r="J28" i="4"/>
  <c r="I28" i="4"/>
  <c r="J27" i="4"/>
  <c r="I27" i="4"/>
  <c r="H26" i="4"/>
  <c r="G26" i="4"/>
  <c r="H22" i="4"/>
  <c r="I22" i="4" s="1"/>
  <c r="G22" i="4"/>
  <c r="I21" i="4"/>
  <c r="D21" i="4"/>
  <c r="C21" i="4"/>
  <c r="J19" i="4"/>
  <c r="I19" i="4"/>
  <c r="J18" i="4"/>
  <c r="I18" i="4"/>
  <c r="J16" i="4"/>
  <c r="I16" i="4"/>
  <c r="J15" i="4"/>
  <c r="I15" i="4"/>
  <c r="J14" i="4"/>
  <c r="I14" i="4"/>
  <c r="J13" i="4"/>
  <c r="I13" i="4"/>
  <c r="J12" i="4"/>
  <c r="I12" i="4"/>
  <c r="J11" i="4"/>
  <c r="I11" i="4"/>
  <c r="J9" i="4"/>
  <c r="I9" i="4"/>
  <c r="J7" i="4"/>
  <c r="I7" i="4"/>
  <c r="L44" i="3"/>
  <c r="K44" i="3"/>
  <c r="L42" i="3"/>
  <c r="L41" i="3"/>
  <c r="K41" i="3"/>
  <c r="J41" i="3"/>
  <c r="L40" i="3"/>
  <c r="L39" i="3"/>
  <c r="L38" i="3"/>
  <c r="L37" i="3"/>
  <c r="L36" i="3"/>
  <c r="L35" i="3"/>
  <c r="L34" i="3"/>
  <c r="L33" i="3"/>
  <c r="K30" i="3"/>
  <c r="L30" i="3" s="1"/>
  <c r="J30" i="3"/>
  <c r="L29" i="3"/>
  <c r="L28" i="3"/>
  <c r="L27" i="3"/>
  <c r="L26" i="3"/>
  <c r="L25" i="3"/>
  <c r="L24" i="3"/>
  <c r="L23" i="3"/>
  <c r="L19" i="3"/>
  <c r="K18" i="3"/>
  <c r="K20" i="3" s="1"/>
  <c r="J18" i="3"/>
  <c r="J20" i="3" s="1"/>
  <c r="L17" i="3"/>
  <c r="L16" i="3"/>
  <c r="L15" i="3"/>
  <c r="L14" i="3"/>
  <c r="L13" i="3"/>
  <c r="L12" i="3"/>
  <c r="L11" i="3"/>
  <c r="L10" i="3"/>
  <c r="L9" i="3"/>
  <c r="L8" i="3"/>
  <c r="L7" i="3"/>
  <c r="K41" i="2"/>
  <c r="J41" i="2"/>
  <c r="H41" i="2"/>
  <c r="G41" i="2"/>
  <c r="F41" i="2"/>
  <c r="E41" i="2"/>
  <c r="D41" i="2"/>
  <c r="C41" i="2"/>
  <c r="K35" i="2"/>
  <c r="J35" i="2"/>
  <c r="K12" i="2"/>
  <c r="K21" i="2" s="1"/>
  <c r="K23" i="2" s="1"/>
  <c r="K25" i="2" s="1"/>
  <c r="K36" i="2" s="1"/>
  <c r="K38" i="2" s="1"/>
  <c r="J12" i="2"/>
  <c r="J21" i="2" s="1"/>
  <c r="J23" i="2" s="1"/>
  <c r="J25" i="2" s="1"/>
  <c r="J36" i="2" s="1"/>
  <c r="J38" i="2" s="1"/>
  <c r="H51" i="1"/>
  <c r="G51" i="1"/>
  <c r="F51" i="1"/>
  <c r="E51" i="1"/>
  <c r="D51" i="1"/>
  <c r="C51" i="1"/>
  <c r="M50" i="1"/>
  <c r="K50" i="1"/>
  <c r="J50" i="1"/>
  <c r="L50" i="1" s="1"/>
  <c r="H50" i="1"/>
  <c r="G50" i="1"/>
  <c r="F50" i="1"/>
  <c r="E50" i="1"/>
  <c r="D50" i="1"/>
  <c r="C50" i="1"/>
  <c r="M45" i="1"/>
  <c r="K43" i="1"/>
  <c r="M43" i="1" s="1"/>
  <c r="J43" i="1"/>
  <c r="J45" i="1" s="1"/>
  <c r="H43" i="1"/>
  <c r="G43" i="1"/>
  <c r="M42" i="1"/>
  <c r="L42" i="1"/>
  <c r="M41" i="1"/>
  <c r="L41" i="1"/>
  <c r="M40" i="1"/>
  <c r="L40" i="1"/>
  <c r="M39" i="1"/>
  <c r="L39" i="1"/>
  <c r="K37" i="1"/>
  <c r="K47" i="1" s="1"/>
  <c r="J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K24" i="1"/>
  <c r="L24" i="1" s="1"/>
  <c r="J24" i="1"/>
  <c r="M23" i="1"/>
  <c r="L23" i="1"/>
  <c r="M22" i="1"/>
  <c r="L22" i="1"/>
  <c r="M21" i="1"/>
  <c r="L21" i="1"/>
  <c r="M20" i="1"/>
  <c r="L20" i="1"/>
  <c r="M19" i="1"/>
  <c r="L19" i="1"/>
  <c r="M18" i="1"/>
  <c r="L18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J43" i="3" l="1"/>
  <c r="J45" i="3" s="1"/>
  <c r="L20" i="3"/>
  <c r="J47" i="1"/>
  <c r="L47" i="1" s="1"/>
  <c r="L45" i="1"/>
  <c r="J51" i="1"/>
  <c r="M47" i="1"/>
  <c r="M24" i="1"/>
  <c r="L37" i="1"/>
  <c r="I31" i="4"/>
  <c r="M37" i="1"/>
  <c r="L18" i="3"/>
  <c r="L43" i="1"/>
  <c r="K43" i="3"/>
  <c r="K51" i="1"/>
  <c r="I42" i="4"/>
  <c r="K45" i="3" l="1"/>
  <c r="L45" i="3" s="1"/>
  <c r="L43" i="3"/>
  <c r="M51" i="1"/>
  <c r="L51" i="1"/>
</calcChain>
</file>

<file path=xl/sharedStrings.xml><?xml version="1.0" encoding="utf-8"?>
<sst xmlns="http://schemas.openxmlformats.org/spreadsheetml/2006/main" count="185" uniqueCount="161">
  <si>
    <t>Консолидированный отчет о финансовом положении</t>
  </si>
  <si>
    <t>1 ПГ 2023</t>
  </si>
  <si>
    <t>1 ПГ 2024</t>
  </si>
  <si>
    <t>г/г</t>
  </si>
  <si>
    <t>к 2023 году</t>
  </si>
  <si>
    <t>Активы</t>
  </si>
  <si>
    <t>Денежные и приравненные к ним средства</t>
  </si>
  <si>
    <t>Средства в банках</t>
  </si>
  <si>
    <t>Авансы, уплаченные поставщикам</t>
  </si>
  <si>
    <t>Оборудование, находящееся в процессе передачи в лизинг</t>
  </si>
  <si>
    <t>Займы выданные</t>
  </si>
  <si>
    <t>Запасы</t>
  </si>
  <si>
    <t>Финансовые активы, удерживаемые для получения дохода</t>
  </si>
  <si>
    <t>Чистые инвестиции в лизинг</t>
  </si>
  <si>
    <t>Активы, сдаваемые в операционную аренду</t>
  </si>
  <si>
    <t>Актив по концессионному соглашению</t>
  </si>
  <si>
    <t>Инвестиции в ассоциированные компании и совместные предприятия</t>
  </si>
  <si>
    <t>Инвестиционная собственность</t>
  </si>
  <si>
    <t>Основные средства, нематериальные активы и активы в форме права пользования</t>
  </si>
  <si>
    <t>Отложенные активы по налогу на прибыль</t>
  </si>
  <si>
    <t>Текущие активы по налогу на прибыль</t>
  </si>
  <si>
    <t>НДС к возмещению</t>
  </si>
  <si>
    <t>Прочие активы</t>
  </si>
  <si>
    <t>Всего активов</t>
  </si>
  <si>
    <t>Обязательства</t>
  </si>
  <si>
    <t>Кредиты и займы полученные</t>
  </si>
  <si>
    <t>Обязательства по аренде</t>
  </si>
  <si>
    <t>Выпущенные долговые ценные бумаги</t>
  </si>
  <si>
    <t>Финансовые обязательства перед акционером</t>
  </si>
  <si>
    <t>Авансы полученные</t>
  </si>
  <si>
    <t>Кредиторская задолженность перед выбывшими дочерними компаниями</t>
  </si>
  <si>
    <t>Отложенные обязательства по налогу на прибыль</t>
  </si>
  <si>
    <t>Текущие обязательства по налогу на прибыль</t>
  </si>
  <si>
    <t xml:space="preserve">Оценочный резерв по договорам финансовой гарантии </t>
  </si>
  <si>
    <t>Кредиторская задолженность по налогам, отличным от налога на прибыль</t>
  </si>
  <si>
    <t>Прочие обязательства</t>
  </si>
  <si>
    <t>Всего обязательств</t>
  </si>
  <si>
    <t>Капитал</t>
  </si>
  <si>
    <t>Акционерный капитал</t>
  </si>
  <si>
    <t>Дополнительный капитал</t>
  </si>
  <si>
    <t>Накопленный убыток</t>
  </si>
  <si>
    <t>Курсовые разницы и прочие резервы</t>
  </si>
  <si>
    <t>Капитал, приходящийся на акционера Компании</t>
  </si>
  <si>
    <t>Неконтролирующая доля участия</t>
  </si>
  <si>
    <t>-</t>
  </si>
  <si>
    <t>Всего капитала</t>
  </si>
  <si>
    <t>Всего обязательств и капитала</t>
  </si>
  <si>
    <r>
      <t>Лизинговые активы</t>
    </r>
    <r>
      <rPr>
        <b/>
        <vertAlign val="superscript"/>
        <sz val="11"/>
        <rFont val="Arial"/>
      </rPr>
      <t>1</t>
    </r>
  </si>
  <si>
    <t>Капитал/Активы</t>
  </si>
  <si>
    <t>1.</t>
  </si>
  <si>
    <t>Сумма чистых инвестиций в финансовый лизинг (до вычета резерва) и стоимости активов, сдаваемых в операционную аренду, а также авансы, уплаченные поставщиками согласно МСФО</t>
  </si>
  <si>
    <t>Отчет о прибылях и убытках</t>
  </si>
  <si>
    <t>Процентные доходы от операций финансового лизинга</t>
  </si>
  <si>
    <t>Прочие процентные доходы</t>
  </si>
  <si>
    <t>Доходы от операционной аренды</t>
  </si>
  <si>
    <t>Процентные расходы</t>
  </si>
  <si>
    <t>Расходы по операционной аренде</t>
  </si>
  <si>
    <t>Амортизация основных средств, переданных в операционную аренду</t>
  </si>
  <si>
    <t>Обесценение и создание оценочных резервов</t>
  </si>
  <si>
    <t>Административные расходы</t>
  </si>
  <si>
    <t>Прочие операционные доходы</t>
  </si>
  <si>
    <t>Прочие операционные расходы</t>
  </si>
  <si>
    <t>Чистая прибыль (убыток) от переоценки счетов в иностранной валюте</t>
  </si>
  <si>
    <t>Доля в убытке ассоциированных компаний и совместных предприятий</t>
  </si>
  <si>
    <t>Доход за вычетом расходов от выбытия дочерних компаний</t>
  </si>
  <si>
    <t>(Убыток) доход от выбытия запасов и их списания до чистой стоимости возможной продажи</t>
  </si>
  <si>
    <t>Прибыль до налогообложения</t>
  </si>
  <si>
    <t>Экономия (расход) по налогу на прибыль</t>
  </si>
  <si>
    <t>Прибыль (убыток) за период от продолжающейся деятельности</t>
  </si>
  <si>
    <t>Убыток после налогообложения за период от прекращенной деятельности</t>
  </si>
  <si>
    <t>Прибыль за период</t>
  </si>
  <si>
    <t>Приходящаяся на:</t>
  </si>
  <si>
    <t>- Акционера</t>
  </si>
  <si>
    <t>- Неконтролирующую долю участия</t>
  </si>
  <si>
    <t>Прочий совокупный (убыток) доход за вычетом налога на прибыль</t>
  </si>
  <si>
    <t>Статьи, которые реклассифицированы или могут быть впоследствии реклассифицированы в состав прибыли или убытка:</t>
  </si>
  <si>
    <t>Курсовые разницы</t>
  </si>
  <si>
    <t>Чистое изменение справедливой стоимости долговых инструментов, переоцениваемых по справедливой стоимости через прочий совокупный доход</t>
  </si>
  <si>
    <t>Реклассификация в состав прибыли и убытка резерва курсовых разниц, за вычетом налогов, по выбывшим дочерним компаниям</t>
  </si>
  <si>
    <t>Всего статей, которые реклассифицированы или могут быть впоследствии реклассифицированы в состав прибыли или убытка</t>
  </si>
  <si>
    <t>Всего совокупного дохода (убытка) за год</t>
  </si>
  <si>
    <t>Приходящийся на:</t>
  </si>
  <si>
    <t>Коэффициент покрытия процентных расходов доходами</t>
  </si>
  <si>
    <t>Отчет о движении денежных средств</t>
  </si>
  <si>
    <t>ДВИЖЕНИЕ ДЕНЕЖНЫХ СРЕДСТВ ОТ ОПЕРАЦИОННОЙ ДЕЯТЕЛЬНОСТИ</t>
  </si>
  <si>
    <t>Денежные средства, полученные от лизингополучателей и арендаторов</t>
  </si>
  <si>
    <t>Денежные средства, полученные от реализации имущества</t>
  </si>
  <si>
    <t xml:space="preserve">Денежные средства, уплаченные поставщикам </t>
  </si>
  <si>
    <t>Денежные средства, направленные на страхование имущества в лизинге</t>
  </si>
  <si>
    <t>Проценты, полученные по операциям, отличным от финансовой аренды</t>
  </si>
  <si>
    <t>Проценты уплаченные</t>
  </si>
  <si>
    <t>Государственные субсидии в части компенсации процентов уплаченных</t>
  </si>
  <si>
    <t>Чистые (выплаты) поступления по налогам, отличным от налога на прибыль</t>
  </si>
  <si>
    <t>Чистые доходы (расходы) от финансовых активов, производных финансовых инструментами и от конверсионных сделок</t>
  </si>
  <si>
    <t>Денежные средства, уплаченные по договорам финансовой гарантии</t>
  </si>
  <si>
    <t>Административные и прочие расходы уплаченные</t>
  </si>
  <si>
    <t>Чистое использование денежных средств в операционной деятельности до уплаты налога на прибыль</t>
  </si>
  <si>
    <t>(Расход) возмещение по налогу на прибыль</t>
  </si>
  <si>
    <t>Чистое использование денежных средств в операционной деятельности</t>
  </si>
  <si>
    <t>ДВИЖЕНИЕ ДЕНЕЖНЫХ СРЕДСТВ ОТ ИНВЕСТИЦИОННОЙ ДЕЯТЕЛЬНОСТИ</t>
  </si>
  <si>
    <t>Чистое изменение средств в банках</t>
  </si>
  <si>
    <t>Возврат займов выданных</t>
  </si>
  <si>
    <t>Денежные средства, уплаченные по концессионному соглашению</t>
  </si>
  <si>
    <t>Поступления от операций с финансовыми активами, оцениваемыми по справедливой стоимости через прочий совокупный доход</t>
  </si>
  <si>
    <t>Поступления от продажи инвестиционной собственности</t>
  </si>
  <si>
    <t>Поступления (расход) от выбытия (приобретения) дочерних и ассоциированных компаний</t>
  </si>
  <si>
    <t>Чистое использование денежных средств в инвестиционной деятельности</t>
  </si>
  <si>
    <t>ДВИЖЕНИЕ ДЕНЕЖНЫХ СРЕДСТВ ОТ ФИНАНСОВОЙ ДЕЯТЕЛЬНОСТИ</t>
  </si>
  <si>
    <t>Кредиты и займы выплаченные</t>
  </si>
  <si>
    <t>Долговые ценные бумаги погашенные</t>
  </si>
  <si>
    <t>Обязательства по аренде выплаченные</t>
  </si>
  <si>
    <t>Продажа (приобретение) неконтролируемых долей участия в дочерних компаниях</t>
  </si>
  <si>
    <t>Дивиденды выплаченные</t>
  </si>
  <si>
    <t xml:space="preserve">Дополнительный капитал </t>
  </si>
  <si>
    <t>Чистое поступление денежных средств от финансовой деятельности</t>
  </si>
  <si>
    <t>Влияние изменений валютных курсов на величину денежных и приравненных к ним средств</t>
  </si>
  <si>
    <t>Чистое увеличение (уменьшение) денежных и приравненных к ним средств</t>
  </si>
  <si>
    <t>Денежные и приравненные к ним средства по состоянию на начало периода</t>
  </si>
  <si>
    <t>Денежные и приравненные к ним средства по состоянию на конец периода</t>
  </si>
  <si>
    <t>Операционные результаты</t>
  </si>
  <si>
    <t>к 2023 г.</t>
  </si>
  <si>
    <r>
      <t>Объем чистого лизингового портфеля</t>
    </r>
    <r>
      <rPr>
        <b/>
        <vertAlign val="superscript"/>
        <sz val="11"/>
        <color theme="1"/>
        <rFont val="Arial"/>
      </rPr>
      <t>1</t>
    </r>
    <r>
      <rPr>
        <b/>
        <sz val="11"/>
        <color theme="1"/>
        <rFont val="Arial"/>
      </rPr>
      <t>, млрд руб.</t>
    </r>
  </si>
  <si>
    <t>Объем лизингового портфеля по остатку невозмещенных инвестиций, млрд руб.</t>
  </si>
  <si>
    <t>Диверсификация лизингового портфеля по объему инвестиций,%</t>
  </si>
  <si>
    <t>Железнодорожный транспорт</t>
  </si>
  <si>
    <t>Авиатранспорт</t>
  </si>
  <si>
    <t>Водный транспорт</t>
  </si>
  <si>
    <t>Автотранспорт пассажирский, ДСТ</t>
  </si>
  <si>
    <t>Транспортная инфраструктура</t>
  </si>
  <si>
    <t>Прочее</t>
  </si>
  <si>
    <t>Средневзвешенный срок действия договоров (по ЧЛП), лет</t>
  </si>
  <si>
    <t xml:space="preserve">Доля просроченных платежей в чистом лизинговом портфеле </t>
  </si>
  <si>
    <r>
      <t>Новый бизнес</t>
    </r>
    <r>
      <rPr>
        <vertAlign val="superscript"/>
        <sz val="11"/>
        <color theme="1"/>
        <rFont val="Arial"/>
      </rPr>
      <t>2</t>
    </r>
    <r>
      <rPr>
        <sz val="11"/>
        <color theme="1"/>
        <rFont val="Arial"/>
      </rPr>
      <t xml:space="preserve"> (с учетом сделок ФНБ), млрд руб.</t>
    </r>
  </si>
  <si>
    <r>
      <t>Новый бизнес</t>
    </r>
    <r>
      <rPr>
        <i/>
        <vertAlign val="superscript"/>
        <sz val="11"/>
        <color theme="1"/>
        <rFont val="Arial"/>
      </rPr>
      <t>2</t>
    </r>
    <r>
      <rPr>
        <i/>
        <sz val="11"/>
        <color theme="1"/>
        <rFont val="Arial"/>
      </rPr>
      <t xml:space="preserve"> (без учета сделок ФНБ), млрд руб.</t>
    </r>
  </si>
  <si>
    <r>
      <t>Парк ГТЛК</t>
    </r>
    <r>
      <rPr>
        <b/>
        <vertAlign val="superscript"/>
        <sz val="11"/>
        <color theme="0"/>
        <rFont val="Arial"/>
      </rPr>
      <t>3</t>
    </r>
  </si>
  <si>
    <t>Флот воздушных судов, ед</t>
  </si>
  <si>
    <t>Вертолеты</t>
  </si>
  <si>
    <t>Региональная и малая авация</t>
  </si>
  <si>
    <t>Магистральные самолеты</t>
  </si>
  <si>
    <t>Флот водного транспорта, ед.</t>
  </si>
  <si>
    <t>Сухогрузы</t>
  </si>
  <si>
    <t>Пассажирские суда</t>
  </si>
  <si>
    <t>Дноуглубительный флот</t>
  </si>
  <si>
    <t>Баржи</t>
  </si>
  <si>
    <t>Танкеры</t>
  </si>
  <si>
    <t>Буксиры</t>
  </si>
  <si>
    <t>Комбинированные суда</t>
  </si>
  <si>
    <t>Паромы</t>
  </si>
  <si>
    <t>Прочие</t>
  </si>
  <si>
    <t>Вагонный парк, тыс. ед.</t>
  </si>
  <si>
    <t>Полувагон инновационный</t>
  </si>
  <si>
    <t>Полувагон</t>
  </si>
  <si>
    <t>Платформа</t>
  </si>
  <si>
    <t>Хоппер</t>
  </si>
  <si>
    <t>Вагон крытый</t>
  </si>
  <si>
    <t>Примечания:</t>
  </si>
  <si>
    <r>
      <rPr>
        <b/>
        <i/>
        <sz val="9"/>
        <color theme="1"/>
        <rFont val="Arial"/>
      </rPr>
      <t>Лизинговый портфель по сумме обязательств или чистый лизинговый портфель (ЧЛП)</t>
    </r>
    <r>
      <rPr>
        <i/>
        <sz val="9"/>
        <color theme="1"/>
        <rFont val="Arial"/>
      </rPr>
      <t xml:space="preserve"> 
Сумма всех предусмотренных договором лизинга/аренды платежей, включая НДС, в т.ч. дополнительных обязательств лизингополучателя, возникших при исполнении договора лизинга и принятых на себя лизингополучателем (проценты за пользование денежными средствами при достижении соглашения о реструктуризации просроченной задолженности по оплате лизинговых платежей, неустойка за несвоевременную оплату лизинговых платежей, установленная мировым соглашением, заключенным с лизингополучателем, оплаты по договорам обратного выкупа имущества) за вычетом полученных по данным договорам платежей на дату окончания отчетного периода, а также сумма всех будущих платежей по выданным займам с учетом прогнозных рассчитанных процентов по займам и сумма всех будущих платежей по договорам купли-продажи с рассрочкой.</t>
    </r>
  </si>
  <si>
    <r>
      <rPr>
        <b/>
        <i/>
        <sz val="9"/>
        <color theme="1"/>
        <rFont val="Arial"/>
      </rPr>
      <t xml:space="preserve">Лизинговый портфель по остатку невозмещенных инвестиций, или лизинговый портфель по остатку возмещения контрактной стоимости без НДС </t>
    </r>
    <r>
      <rPr>
        <i/>
        <sz val="9"/>
        <color theme="1"/>
        <rFont val="Arial"/>
      </rPr>
      <t xml:space="preserve">
Сумма инвестиций, необходимых для приобретения имущества по действующим договорам лизинга, аренды и договорам займа, выданным третьим лицам, уменьшенная на величину возмещения контрактной стоимости в полученных лизинговых/арендных платежах и сумм, принятых в погашение по договорам займа, за вычетом НДС.</t>
    </r>
  </si>
  <si>
    <t>2.</t>
  </si>
  <si>
    <r>
      <rPr>
        <b/>
        <i/>
        <sz val="9"/>
        <color theme="1"/>
        <rFont val="Arial"/>
      </rPr>
      <t xml:space="preserve">Объем нового бизнеса (инвестиции в имущество) </t>
    </r>
    <r>
      <rPr>
        <i/>
        <sz val="9"/>
        <color theme="1"/>
        <rFont val="Arial"/>
      </rPr>
      <t xml:space="preserve">
Общая сумма стоимости имущества по договорам купли-продажи, для которых одновременно исполняются следующие условия: в отношении имущества в отчетном периоде заключены соответствующие договоры лизинга/аренды и по одному из договоров, заключенных в отношении имущества (договор купли-продажи, договор лизинга/операционной аренды) произведены оплаты или подписан акт приема-передачи имущества лизингополучателю/арендатору), объемов займов, предоставленных в отчетном периоде на осуществление инвестиций, и общая сумма стоимости имущества по заключенным договорам купли-продажи в рассрочку, за исключением имущества, которое было ранее получено этим же клиентом для использования по договорам аренды/лизинга. Внутригрупповые сделки, когда сторонами договора лизинга/аренды являются Общество и его дочерние общества, при расчете показателя не учитываются. Сделки, заключенные в отчетном периоде, предметом которых является имущество, повторно передающееся в лизинг/аренду, в объеме нового бизнеса не учитываются. Информация об объеме нового бизнеса предоставляется нарастающим итогом с начала текущего года, сравнительный отчет – нарастающим итогом за сопоставимый период предшествующих лет. В случае приобретения портфеля договоров или приобретения лизинговой компании в состав нового бизнеса включается остаток инвестиций по приобретенному портфелю.</t>
    </r>
  </si>
  <si>
    <t xml:space="preserve"> Общее количество техники, находящейся в собственности и в залоге Группы ГТЛК, в стадии строительства, а также техники, ожидающей поставки по контрактам Группы ГТЛК.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</si>
</sst>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"/>
  </numFmts>
  <fonts count="28" x14ac:knownFonts="1">
    <font>
      <sz val="11"/>
      <color theme="1"/>
      <name val="Calibri"/>
      <scheme val="minor"/>
    </font>
    <font>
      <sz val="11"/>
      <color theme="1"/>
      <name val="Arial"/>
    </font>
    <font>
      <b/>
      <sz val="11"/>
      <color theme="0"/>
      <name val="Arial"/>
    </font>
    <font>
      <b/>
      <i/>
      <sz val="11"/>
      <color theme="1" tint="0.249977111117893"/>
      <name val="Arial"/>
    </font>
    <font>
      <b/>
      <sz val="11"/>
      <color theme="1"/>
      <name val="Arial"/>
    </font>
    <font>
      <b/>
      <sz val="11"/>
      <color theme="1" tint="0.249977111117893"/>
      <name val="Arial"/>
    </font>
    <font>
      <i/>
      <sz val="11"/>
      <color theme="1" tint="0.249977111117893"/>
      <name val="Arial"/>
    </font>
    <font>
      <b/>
      <sz val="11"/>
      <color indexed="2"/>
      <name val="Arial"/>
    </font>
    <font>
      <sz val="11"/>
      <color indexed="2"/>
      <name val="Arial"/>
    </font>
    <font>
      <b/>
      <sz val="11"/>
      <name val="Arial"/>
    </font>
    <font>
      <i/>
      <sz val="9"/>
      <color theme="1"/>
      <name val="Arial"/>
    </font>
    <font>
      <i/>
      <sz val="11"/>
      <color theme="1"/>
      <name val="Arial"/>
    </font>
    <font>
      <sz val="11"/>
      <name val="Arial"/>
    </font>
    <font>
      <i/>
      <sz val="11"/>
      <name val="Arial"/>
    </font>
    <font>
      <b/>
      <i/>
      <sz val="11"/>
      <color theme="1"/>
      <name val="Arial"/>
    </font>
    <font>
      <b/>
      <sz val="11"/>
      <color indexed="64"/>
      <name val="Arial"/>
    </font>
    <font>
      <sz val="11"/>
      <color indexed="64"/>
      <name val="Arial"/>
    </font>
    <font>
      <i/>
      <sz val="11"/>
      <color theme="2" tint="-0.749992370372631"/>
      <name val="Arial"/>
    </font>
    <font>
      <b/>
      <sz val="11"/>
      <color theme="1"/>
      <name val="Calibri"/>
      <scheme val="minor"/>
    </font>
    <font>
      <b/>
      <sz val="11"/>
      <name val="Calibri"/>
      <scheme val="minor"/>
    </font>
    <font>
      <i/>
      <sz val="11"/>
      <color theme="0" tint="-0.499984740745262"/>
      <name val="Arial"/>
    </font>
    <font>
      <sz val="11"/>
      <color theme="1"/>
      <name val="Calibri"/>
      <scheme val="minor"/>
    </font>
    <font>
      <b/>
      <vertAlign val="superscript"/>
      <sz val="11"/>
      <name val="Arial"/>
    </font>
    <font>
      <b/>
      <vertAlign val="superscript"/>
      <sz val="11"/>
      <color theme="1"/>
      <name val="Arial"/>
    </font>
    <font>
      <vertAlign val="superscript"/>
      <sz val="11"/>
      <color theme="1"/>
      <name val="Arial"/>
    </font>
    <font>
      <i/>
      <vertAlign val="superscript"/>
      <sz val="11"/>
      <color theme="1"/>
      <name val="Arial"/>
    </font>
    <font>
      <b/>
      <vertAlign val="superscript"/>
      <sz val="11"/>
      <color theme="0"/>
      <name val="Arial"/>
    </font>
    <font>
      <b/>
      <i/>
      <sz val="9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 tint="-0.249977111117893"/>
        <bgColor theme="0" tint="-0.249977111117893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theme="0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 tint="-0.34998626667073579"/>
      </bottom>
      <diagonal/>
    </border>
  </borders>
  <cellStyleXfs count="3">
    <xf numFmtId="0" fontId="0" fillId="0" borderId="0"/>
    <xf numFmtId="9" fontId="21" fillId="0" borderId="0" applyFont="0" applyFill="0" applyBorder="0" applyProtection="0"/>
    <xf numFmtId="43" fontId="21" fillId="0" borderId="0" applyFont="0" applyFill="0" applyBorder="0" applyProtection="0"/>
  </cellStyleXfs>
  <cellXfs count="12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1" fillId="0" borderId="0" xfId="2" applyNumberFormat="1" applyFont="1" applyAlignment="1">
      <alignment vertical="center" wrapText="1"/>
    </xf>
    <xf numFmtId="164" fontId="1" fillId="0" borderId="0" xfId="2" applyNumberFormat="1" applyFont="1" applyAlignment="1">
      <alignment horizontal="right" vertical="center" wrapText="1"/>
    </xf>
    <xf numFmtId="9" fontId="6" fillId="0" borderId="0" xfId="1" applyFont="1" applyAlignment="1">
      <alignment horizontal="center" vertical="center" wrapText="1"/>
    </xf>
    <xf numFmtId="164" fontId="1" fillId="0" borderId="1" xfId="2" applyNumberFormat="1" applyFont="1" applyBorder="1" applyAlignment="1">
      <alignment horizontal="right" vertical="center" wrapText="1"/>
    </xf>
    <xf numFmtId="0" fontId="4" fillId="4" borderId="2" xfId="0" applyFont="1" applyFill="1" applyBorder="1" applyAlignment="1">
      <alignment vertical="center" wrapText="1"/>
    </xf>
    <xf numFmtId="164" fontId="4" fillId="4" borderId="2" xfId="2" applyNumberFormat="1" applyFont="1" applyFill="1" applyBorder="1" applyAlignment="1">
      <alignment vertical="center" wrapText="1"/>
    </xf>
    <xf numFmtId="164" fontId="4" fillId="4" borderId="2" xfId="2" applyNumberFormat="1" applyFont="1" applyFill="1" applyBorder="1" applyAlignment="1">
      <alignment horizontal="right" vertical="center" wrapText="1"/>
    </xf>
    <xf numFmtId="164" fontId="4" fillId="4" borderId="1" xfId="2" applyNumberFormat="1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justify" vertical="center" wrapText="1"/>
    </xf>
    <xf numFmtId="164" fontId="4" fillId="3" borderId="0" xfId="2" applyNumberFormat="1" applyFont="1" applyFill="1" applyAlignment="1">
      <alignment vertical="center" wrapText="1"/>
    </xf>
    <xf numFmtId="164" fontId="0" fillId="0" borderId="0" xfId="0" applyNumberFormat="1"/>
    <xf numFmtId="164" fontId="7" fillId="3" borderId="0" xfId="2" applyNumberFormat="1" applyFont="1" applyFill="1" applyAlignment="1">
      <alignment vertical="center" wrapText="1"/>
    </xf>
    <xf numFmtId="0" fontId="8" fillId="0" borderId="0" xfId="0" applyFont="1"/>
    <xf numFmtId="0" fontId="9" fillId="0" borderId="3" xfId="0" applyFont="1" applyBorder="1" applyAlignment="1">
      <alignment vertical="center" wrapText="1"/>
    </xf>
    <xf numFmtId="164" fontId="9" fillId="0" borderId="3" xfId="2" applyNumberFormat="1" applyFont="1" applyBorder="1" applyAlignment="1">
      <alignment vertical="center" wrapText="1"/>
    </xf>
    <xf numFmtId="164" fontId="9" fillId="0" borderId="3" xfId="2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2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64" fontId="4" fillId="0" borderId="0" xfId="2" applyNumberFormat="1" applyFont="1" applyAlignment="1">
      <alignment horizontal="right" vertical="center" wrapText="1"/>
    </xf>
    <xf numFmtId="164" fontId="4" fillId="0" borderId="1" xfId="2" applyNumberFormat="1" applyFont="1" applyBorder="1" applyAlignment="1">
      <alignment horizontal="right" vertical="center" wrapText="1"/>
    </xf>
    <xf numFmtId="0" fontId="9" fillId="0" borderId="1" xfId="0" applyFont="1" applyBorder="1"/>
    <xf numFmtId="9" fontId="9" fillId="0" borderId="1" xfId="1" applyFont="1" applyBorder="1"/>
    <xf numFmtId="0" fontId="1" fillId="0" borderId="0" xfId="0" applyFont="1" applyAlignment="1">
      <alignment vertical="top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164" fontId="4" fillId="4" borderId="2" xfId="2" applyNumberFormat="1" applyFont="1" applyFill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164" fontId="12" fillId="0" borderId="2" xfId="2" applyNumberFormat="1" applyFont="1" applyBorder="1" applyAlignment="1">
      <alignment horizontal="right" vertical="center"/>
    </xf>
    <xf numFmtId="9" fontId="13" fillId="0" borderId="0" xfId="1" applyFont="1" applyAlignment="1">
      <alignment horizontal="center" vertical="center" wrapText="1"/>
    </xf>
    <xf numFmtId="0" fontId="12" fillId="0" borderId="0" xfId="0" applyFont="1"/>
    <xf numFmtId="164" fontId="1" fillId="0" borderId="0" xfId="2" applyNumberFormat="1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164" fontId="12" fillId="0" borderId="0" xfId="2" applyNumberFormat="1" applyFont="1" applyAlignment="1">
      <alignment horizontal="right" vertical="center" wrapText="1"/>
    </xf>
    <xf numFmtId="164" fontId="12" fillId="0" borderId="0" xfId="2" applyNumberFormat="1" applyFont="1" applyAlignment="1">
      <alignment horizontal="right" vertical="center"/>
    </xf>
    <xf numFmtId="164" fontId="4" fillId="3" borderId="0" xfId="2" applyNumberFormat="1" applyFont="1" applyFill="1" applyAlignment="1">
      <alignment horizontal="right" vertical="center" wrapText="1"/>
    </xf>
    <xf numFmtId="164" fontId="4" fillId="3" borderId="0" xfId="2" applyNumberFormat="1" applyFont="1" applyFill="1" applyAlignment="1">
      <alignment horizontal="right" vertical="center"/>
    </xf>
    <xf numFmtId="0" fontId="9" fillId="0" borderId="0" xfId="0" applyFont="1" applyAlignment="1">
      <alignment vertical="center" wrapText="1"/>
    </xf>
    <xf numFmtId="164" fontId="4" fillId="0" borderId="0" xfId="2" applyNumberFormat="1" applyFont="1" applyAlignment="1">
      <alignment horizontal="right" vertical="center"/>
    </xf>
    <xf numFmtId="3" fontId="1" fillId="0" borderId="0" xfId="0" applyNumberFormat="1" applyFont="1"/>
    <xf numFmtId="164" fontId="1" fillId="3" borderId="0" xfId="2" applyNumberFormat="1" applyFont="1" applyFill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164" fontId="4" fillId="0" borderId="1" xfId="2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164" fontId="4" fillId="0" borderId="2" xfId="2" applyNumberFormat="1" applyFont="1" applyBorder="1" applyAlignment="1">
      <alignment horizontal="right" vertical="center"/>
    </xf>
    <xf numFmtId="164" fontId="4" fillId="5" borderId="1" xfId="2" applyNumberFormat="1" applyFont="1" applyFill="1" applyBorder="1" applyAlignment="1">
      <alignment horizontal="left" vertical="center"/>
    </xf>
    <xf numFmtId="164" fontId="4" fillId="5" borderId="1" xfId="2" applyNumberFormat="1" applyFont="1" applyFill="1" applyBorder="1" applyAlignment="1">
      <alignment horizontal="right" vertical="center"/>
    </xf>
    <xf numFmtId="165" fontId="4" fillId="0" borderId="2" xfId="2" applyNumberFormat="1" applyFont="1" applyBorder="1" applyAlignment="1">
      <alignment horizontal="right" vertical="center" wrapText="1"/>
    </xf>
    <xf numFmtId="165" fontId="4" fillId="0" borderId="2" xfId="2" applyNumberFormat="1" applyFont="1" applyBorder="1" applyAlignment="1">
      <alignment horizontal="right" vertical="center"/>
    </xf>
    <xf numFmtId="164" fontId="1" fillId="0" borderId="0" xfId="2" applyNumberFormat="1" applyFont="1"/>
    <xf numFmtId="0" fontId="15" fillId="3" borderId="0" xfId="0" applyFont="1" applyFill="1" applyAlignment="1">
      <alignment vertical="center"/>
    </xf>
    <xf numFmtId="164" fontId="1" fillId="3" borderId="0" xfId="2" applyNumberFormat="1" applyFont="1" applyFill="1"/>
    <xf numFmtId="0" fontId="12" fillId="0" borderId="0" xfId="0" applyFont="1" applyAlignment="1">
      <alignment vertical="center"/>
    </xf>
    <xf numFmtId="164" fontId="12" fillId="0" borderId="0" xfId="2" applyNumberFormat="1" applyFont="1"/>
    <xf numFmtId="0" fontId="16" fillId="0" borderId="0" xfId="0" applyFont="1" applyAlignment="1">
      <alignment vertical="center"/>
    </xf>
    <xf numFmtId="164" fontId="16" fillId="0" borderId="0" xfId="2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164" fontId="15" fillId="0" borderId="0" xfId="2" applyNumberFormat="1" applyFont="1" applyAlignment="1">
      <alignment horizontal="right" vertical="center"/>
    </xf>
    <xf numFmtId="0" fontId="15" fillId="3" borderId="2" xfId="0" applyFont="1" applyFill="1" applyBorder="1" applyAlignment="1">
      <alignment vertical="center"/>
    </xf>
    <xf numFmtId="164" fontId="15" fillId="3" borderId="2" xfId="2" applyNumberFormat="1" applyFont="1" applyFill="1" applyBorder="1" applyAlignment="1">
      <alignment horizontal="right" vertical="center"/>
    </xf>
    <xf numFmtId="164" fontId="7" fillId="0" borderId="0" xfId="2" applyNumberFormat="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indent="1"/>
    </xf>
    <xf numFmtId="0" fontId="2" fillId="2" borderId="0" xfId="0" applyFont="1" applyFill="1"/>
    <xf numFmtId="0" fontId="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indent="1"/>
    </xf>
    <xf numFmtId="0" fontId="14" fillId="0" borderId="0" xfId="0" applyFont="1"/>
    <xf numFmtId="0" fontId="17" fillId="0" borderId="0" xfId="0" applyFont="1"/>
    <xf numFmtId="0" fontId="11" fillId="0" borderId="0" xfId="0" applyFont="1"/>
    <xf numFmtId="9" fontId="6" fillId="0" borderId="0" xfId="1" applyFont="1" applyAlignment="1">
      <alignment horizontal="left" vertical="center" wrapText="1" indent="1"/>
    </xf>
    <xf numFmtId="0" fontId="4" fillId="0" borderId="0" xfId="0" applyFont="1"/>
    <xf numFmtId="0" fontId="4" fillId="4" borderId="0" xfId="0" applyFont="1" applyFill="1"/>
    <xf numFmtId="3" fontId="4" fillId="4" borderId="0" xfId="0" applyNumberFormat="1" applyFont="1" applyFill="1"/>
    <xf numFmtId="3" fontId="4" fillId="0" borderId="0" xfId="0" applyNumberFormat="1" applyFont="1"/>
    <xf numFmtId="0" fontId="18" fillId="0" borderId="0" xfId="0" applyFont="1"/>
    <xf numFmtId="0" fontId="9" fillId="0" borderId="0" xfId="0" applyFont="1"/>
    <xf numFmtId="0" fontId="9" fillId="4" borderId="0" xfId="0" applyFont="1" applyFill="1"/>
    <xf numFmtId="3" fontId="9" fillId="4" borderId="0" xfId="0" applyNumberFormat="1" applyFont="1" applyFill="1"/>
    <xf numFmtId="3" fontId="9" fillId="0" borderId="0" xfId="0" applyNumberFormat="1" applyFont="1"/>
    <xf numFmtId="0" fontId="19" fillId="0" borderId="0" xfId="0" applyFont="1"/>
    <xf numFmtId="0" fontId="20" fillId="0" borderId="0" xfId="0" applyFont="1"/>
    <xf numFmtId="1" fontId="11" fillId="0" borderId="0" xfId="0" applyNumberFormat="1" applyFont="1"/>
    <xf numFmtId="1" fontId="11" fillId="0" borderId="0" xfId="1" applyNumberFormat="1" applyFont="1"/>
    <xf numFmtId="0" fontId="16" fillId="0" borderId="5" xfId="0" applyFont="1" applyBorder="1" applyAlignment="1">
      <alignment vertical="center"/>
    </xf>
    <xf numFmtId="0" fontId="1" fillId="0" borderId="6" xfId="0" applyFont="1" applyBorder="1"/>
    <xf numFmtId="0" fontId="1" fillId="0" borderId="7" xfId="0" applyFont="1" applyBorder="1"/>
    <xf numFmtId="166" fontId="1" fillId="0" borderId="7" xfId="0" applyNumberFormat="1" applyFont="1" applyBorder="1"/>
    <xf numFmtId="0" fontId="1" fillId="0" borderId="8" xfId="0" applyFont="1" applyBorder="1"/>
    <xf numFmtId="0" fontId="1" fillId="0" borderId="9" xfId="0" applyFont="1" applyBorder="1"/>
    <xf numFmtId="10" fontId="1" fillId="0" borderId="9" xfId="1" applyNumberFormat="1" applyFont="1" applyBorder="1"/>
    <xf numFmtId="10" fontId="1" fillId="0" borderId="0" xfId="1" applyNumberFormat="1" applyFont="1"/>
    <xf numFmtId="10" fontId="6" fillId="0" borderId="0" xfId="1" applyNumberFormat="1" applyFont="1" applyAlignment="1">
      <alignment horizontal="left" vertical="center" wrapText="1" indent="1"/>
    </xf>
    <xf numFmtId="164" fontId="17" fillId="0" borderId="0" xfId="2" applyNumberFormat="1" applyFont="1"/>
    <xf numFmtId="3" fontId="17" fillId="0" borderId="0" xfId="0" applyNumberFormat="1" applyFont="1"/>
    <xf numFmtId="9" fontId="1" fillId="0" borderId="0" xfId="0" applyNumberFormat="1" applyFont="1"/>
    <xf numFmtId="0" fontId="1" fillId="4" borderId="0" xfId="0" applyFont="1" applyFill="1"/>
    <xf numFmtId="0" fontId="16" fillId="4" borderId="0" xfId="0" applyFont="1" applyFill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166" fontId="16" fillId="4" borderId="0" xfId="0" applyNumberFormat="1" applyFont="1" applyFill="1" applyAlignment="1">
      <alignment horizontal="right" vertical="center" wrapText="1"/>
    </xf>
    <xf numFmtId="166" fontId="11" fillId="0" borderId="0" xfId="0" applyNumberFormat="1" applyFont="1"/>
    <xf numFmtId="0" fontId="4" fillId="3" borderId="0" xfId="0" applyFont="1" applyFill="1"/>
    <xf numFmtId="9" fontId="1" fillId="0" borderId="0" xfId="1" applyFont="1"/>
    <xf numFmtId="1" fontId="4" fillId="3" borderId="0" xfId="0" applyNumberFormat="1" applyFont="1" applyFill="1"/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200">
                <a:solidFill>
                  <a:sysClr val="windowText" lastClr="000000"/>
                </a:solidFill>
                <a:latin typeface="Arial"/>
                <a:cs typeface="Arial"/>
              </a:rPr>
              <a:t>Структура лизингового портфеля по объему инвестиций </a:t>
            </a:r>
            <a:endParaRPr lang="ru-RU"/>
          </a:p>
          <a:p>
            <a:pPr>
              <a:defRPr/>
            </a:pPr>
            <a:r>
              <a:rPr lang="ru-RU" sz="1200">
                <a:solidFill>
                  <a:sysClr val="windowText" lastClr="000000"/>
                </a:solidFill>
                <a:latin typeface="Arial"/>
                <a:cs typeface="Arial"/>
              </a:rPr>
              <a:t>на 1 ПГ 2024 г.</a:t>
            </a:r>
          </a:p>
        </c:rich>
      </c:tx>
      <c:layout>
        <c:manualLayout>
          <c:xMode val="edge"/>
          <c:yMode val="edge"/>
          <c:x val="0.14797829207230226"/>
          <c:y val="6.6475684293889527E-3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7.5842152695182297E-2"/>
          <c:y val="0.14894060266750694"/>
          <c:w val="0.34541746667928369"/>
          <c:h val="0.8657046316661885"/>
        </c:manualLayout>
      </c:layout>
      <c:doughnutChart>
        <c:varyColors val="1"/>
        <c:ser>
          <c:idx val="0"/>
          <c:order val="0"/>
          <c:tx>
            <c:strRef>
              <c:f>'Операционные показатели'!$H$5:$H$6</c:f>
              <c:strCache>
                <c:ptCount val="2"/>
                <c:pt idx="0">
                  <c:v>1 ПГ 2024</c:v>
                </c:pt>
              </c:strCache>
            </c:strRef>
          </c:tx>
          <c:dPt>
            <c:idx val="0"/>
            <c:bubble3D val="0"/>
            <c:spPr bwMode="auto">
              <a:prstGeom prst="rect">
                <a:avLst/>
              </a:prstGeom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FB3-4B86-A5FC-6EE41B94AFDA}"/>
              </c:ext>
            </c:extLst>
          </c:dPt>
          <c:dPt>
            <c:idx val="1"/>
            <c:bubble3D val="0"/>
            <c:spPr bwMode="auto">
              <a:prstGeom prst="rect">
                <a:avLst/>
              </a:prstGeom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FB3-4B86-A5FC-6EE41B94AFDA}"/>
              </c:ext>
            </c:extLst>
          </c:dPt>
          <c:dPt>
            <c:idx val="2"/>
            <c:bubble3D val="0"/>
            <c:spPr bwMode="auto">
              <a:prstGeom prst="rect">
                <a:avLst/>
              </a:prstGeom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FB3-4B86-A5FC-6EE41B94AFDA}"/>
              </c:ext>
            </c:extLst>
          </c:dPt>
          <c:dPt>
            <c:idx val="3"/>
            <c:bubble3D val="0"/>
            <c:spPr bwMode="auto">
              <a:prstGeom prst="rect">
                <a:avLst/>
              </a:prstGeom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FB3-4B86-A5FC-6EE41B94AFDA}"/>
              </c:ext>
            </c:extLst>
          </c:dPt>
          <c:dPt>
            <c:idx val="4"/>
            <c:bubble3D val="0"/>
            <c:spPr bwMode="auto">
              <a:prstGeom prst="rect">
                <a:avLst/>
              </a:prstGeom>
              <a:solidFill>
                <a:schemeClr val="tx1">
                  <a:lumMod val="65000"/>
                  <a:lumOff val="3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FB3-4B86-A5FC-6EE41B94AFDA}"/>
              </c:ext>
            </c:extLst>
          </c:dPt>
          <c:dPt>
            <c:idx val="5"/>
            <c:bubble3D val="0"/>
            <c:spPr bwMode="auto">
              <a:prstGeom prst="rect">
                <a:avLst/>
              </a:prstGeom>
              <a:solidFill>
                <a:schemeClr val="tx1">
                  <a:lumMod val="95000"/>
                  <a:lumOff val="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FB3-4B86-A5FC-6EE41B94AFDA}"/>
              </c:ext>
            </c:extLst>
          </c:dPt>
          <c:dLbls>
            <c:dLbl>
              <c:idx val="4"/>
              <c:layout>
                <c:manualLayout>
                  <c:x val="4.2433036079335185E-2"/>
                  <c:y val="-0.11580485514134807"/>
                </c:manualLayout>
              </c:layout>
              <c:tx>
                <c:rich>
                  <a:bodyPr/>
                  <a:lstStyle/>
                  <a:p>
                    <a:fld id="{921DA6D9-430F-415B-9A41-B162EF2C18B6}" type="VALUE">
                      <a:rPr lang="en-US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pPr/>
                      <a:t>[ЗНАЧЕНИЕ]</a:t>
                    </a:fld>
                    <a:endParaRPr lang="ru-R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7FB3-4B86-A5FC-6EE41B94AFDA}"/>
                </c:ext>
              </c:extLst>
            </c:dLbl>
            <c:dLbl>
              <c:idx val="5"/>
              <c:layout>
                <c:manualLayout>
                  <c:x val="7.8166119093512093E-2"/>
                  <c:y val="0"/>
                </c:manualLayout>
              </c:layout>
              <c:tx>
                <c:rich>
                  <a:bodyPr/>
                  <a:lstStyle/>
                  <a:p>
                    <a:fld id="{FF9AB778-E9C9-4EFA-A6E7-F4EB0F863885}" type="VALUE">
                      <a:rPr lang="en-US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pPr/>
                      <a:t>[ЗНАЧЕНИЕ]</a:t>
                    </a:fld>
                    <a:endParaRPr lang="ru-R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7FB3-4B86-A5FC-6EE41B94AF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50" b="1" i="0" u="none" strike="noStrike" baseline="0">
                    <a:solidFill>
                      <a:schemeClr val="bg1"/>
                    </a:solidFill>
                    <a:latin typeface="Arial"/>
                    <a:ea typeface="+mn-ea"/>
                    <a:cs typeface="Arial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 bwMode="auto">
                <a:prstGeom prst="rect">
                  <a:avLst/>
                </a:prstGeom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'Операционные показатели'!$B$11:$B$16</c:f>
              <c:strCache>
                <c:ptCount val="6"/>
                <c:pt idx="0">
                  <c:v>Железнодорожный транспорт</c:v>
                </c:pt>
                <c:pt idx="1">
                  <c:v>Авиатранспорт</c:v>
                </c:pt>
                <c:pt idx="2">
                  <c:v>Водный транспорт</c:v>
                </c:pt>
                <c:pt idx="3">
                  <c:v>Автотранспорт пассажирский, ДСТ</c:v>
                </c:pt>
                <c:pt idx="4">
                  <c:v>Транспортная инфраструктура</c:v>
                </c:pt>
                <c:pt idx="5">
                  <c:v>Прочее</c:v>
                </c:pt>
              </c:strCache>
            </c:strRef>
          </c:cat>
          <c:val>
            <c:numRef>
              <c:f>'Операционные показатели'!$H$11:$H$16</c:f>
              <c:numCache>
                <c:formatCode>0</c:formatCode>
                <c:ptCount val="6"/>
                <c:pt idx="0">
                  <c:v>390.76828594148753</c:v>
                </c:pt>
                <c:pt idx="1">
                  <c:v>277.14200618584329</c:v>
                </c:pt>
                <c:pt idx="2">
                  <c:v>199.30543567974834</c:v>
                </c:pt>
                <c:pt idx="3">
                  <c:v>59.067848983597841</c:v>
                </c:pt>
                <c:pt idx="4">
                  <c:v>13.3117897865</c:v>
                </c:pt>
                <c:pt idx="5">
                  <c:v>7.6524873449877795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FB3-4B86-A5FC-6EE41B94AF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56"/>
        <c:holeSize val="68"/>
      </c:doughnutChart>
      <c:spPr>
        <a:prstGeom prst="rect">
          <a:avLst/>
        </a:prstGeom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530349250400122"/>
          <c:y val="0.17101541994750655"/>
          <c:w val="0.50061877780714503"/>
          <c:h val="0.8093421916010499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+mn-ea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 bwMode="auto">
      <a:prstGeom prst="rect">
        <a:avLst/>
      </a:prstGeom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tx1"/>
    </cs:fontRef>
    <cs:spPr bwMode="auto">
      <a:prstGeom prst="rect">
        <a:avLst/>
      </a:prstGeom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 bwMode="auto">
      <a:prstGeom prst="rect">
        <a:avLst/>
      </a:prstGeom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 bwMode="auto">
      <a:prstGeom prst="rect">
        <a:avLst/>
      </a:prstGeom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 bwMode="auto">
      <a:prstGeom prst="rect">
        <a:avLst/>
      </a:prstGeom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 bwMode="auto">
      <a:prstGeom prst="rect">
        <a:avLst/>
      </a:prstGeom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 bwMode="auto">
      <a:prstGeom prst="rect">
        <a:avLst/>
      </a:prstGeom>
      <a:ln w="9525">
        <a:solidFill>
          <a:schemeClr val="phClr"/>
        </a:solidFill>
      </a:ln>
    </cs:spPr>
  </cs:dataPointMarker>
  <cs:dataPointMarkerLayout/>
  <cs:dataPointWireframe>
    <cs:lnRef idx="0">
      <cs:styleClr val="auto"/>
    </cs:lnRef>
    <cs:fillRef idx="0"/>
    <cs:effectRef idx="0"/>
    <cs:fontRef idx="minor">
      <a:schemeClr val="tx1"/>
    </cs:fontRef>
    <cs:spPr bwMode="auto">
      <a:prstGeom prst="rect">
        <a:avLst/>
      </a:prstGeom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 bwMode="auto">
      <a:prstGeom prst="rect">
        <a:avLst/>
      </a:prstGeom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dataTable>
  <cs:downBar>
    <cs:lnRef idx="0"/>
    <cs:fillRef idx="0"/>
    <cs:effectRef idx="0"/>
    <cs:fontRef idx="minor">
      <a:schemeClr val="tx1"/>
    </cs:fontRef>
    <cs:spPr bwMode="auto">
      <a:prstGeom prst="rect">
        <a:avLst/>
      </a:prstGeom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 bwMode="auto">
      <a:prstGeom prst="rect">
        <a:avLst/>
      </a:prstGeom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spc="0"/>
  </cs:title>
  <cs:trendline>
    <cs:lnRef idx="0">
      <cs:styleClr val="auto"/>
    </cs:lnRef>
    <cs:fillRef idx="0"/>
    <cs:effectRef idx="0"/>
    <cs:fontRef idx="minor">
      <a:schemeClr val="tx1"/>
    </cs:fontRef>
    <cs:spPr bwMode="auto">
      <a:prstGeom prst="rect">
        <a:avLst/>
      </a:prstGeom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 bwMode="auto">
      <a:prstGeom prst="rect">
        <a:avLst/>
      </a:prstGeom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  <cs:spPr bwMode="auto">
      <a:prstGeom prst="rect">
        <a:avLst/>
      </a:prstGeom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52676</xdr:colOff>
      <xdr:row>0</xdr:row>
      <xdr:rowOff>127361</xdr:rowOff>
    </xdr:from>
    <xdr:to>
      <xdr:col>1</xdr:col>
      <xdr:colOff>2252950</xdr:colOff>
      <xdr:row>3</xdr:row>
      <xdr:rowOff>33808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659895" y="127361"/>
          <a:ext cx="2200274" cy="48515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80490</xdr:rowOff>
    </xdr:from>
    <xdr:to>
      <xdr:col>1</xdr:col>
      <xdr:colOff>2200274</xdr:colOff>
      <xdr:row>3</xdr:row>
      <xdr:rowOff>2190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603697" y="80490"/>
          <a:ext cx="2200274" cy="485151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137139</xdr:rowOff>
    </xdr:from>
    <xdr:to>
      <xdr:col>1</xdr:col>
      <xdr:colOff>2200274</xdr:colOff>
      <xdr:row>3</xdr:row>
      <xdr:rowOff>44369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612321" y="137139"/>
          <a:ext cx="2200274" cy="47873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66554</xdr:rowOff>
    </xdr:from>
    <xdr:to>
      <xdr:col>1</xdr:col>
      <xdr:colOff>2209799</xdr:colOff>
      <xdr:row>2</xdr:row>
      <xdr:rowOff>162046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447676" y="66554"/>
          <a:ext cx="2200274" cy="476492"/>
        </a:xfrm>
        <a:prstGeom prst="rect">
          <a:avLst/>
        </a:prstGeom>
        <a:noFill/>
      </xdr:spPr>
    </xdr:pic>
    <xdr:clientData/>
  </xdr:twoCellAnchor>
  <xdr:twoCellAnchor>
    <xdr:from>
      <xdr:col>11</xdr:col>
      <xdr:colOff>219215</xdr:colOff>
      <xdr:row>5</xdr:row>
      <xdr:rowOff>6163</xdr:rowOff>
    </xdr:from>
    <xdr:to>
      <xdr:col>20</xdr:col>
      <xdr:colOff>430025</xdr:colOff>
      <xdr:row>18</xdr:row>
      <xdr:rowOff>121163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53"/>
  <sheetViews>
    <sheetView showGridLines="0" zoomScale="85" workbookViewId="0">
      <pane xSplit="2" ySplit="5" topLeftCell="C6" activePane="bottomRight" state="frozen"/>
      <selection activeCell="K51" sqref="K51"/>
      <selection pane="topRight"/>
      <selection pane="bottomLeft"/>
      <selection pane="bottomRight" activeCell="L14" sqref="L14"/>
    </sheetView>
  </sheetViews>
  <sheetFormatPr defaultColWidth="9.140625" defaultRowHeight="15" outlineLevelCol="1" x14ac:dyDescent="0.25"/>
  <cols>
    <col min="1" max="1" width="9.140625" style="1"/>
    <col min="2" max="2" width="78.140625" style="1" customWidth="1"/>
    <col min="3" max="8" width="17.42578125" style="1" customWidth="1" outlineLevel="1"/>
    <col min="9" max="9" width="17.42578125" customWidth="1"/>
    <col min="10" max="11" width="17.42578125" style="1" customWidth="1"/>
    <col min="12" max="12" width="20.42578125" style="1" customWidth="1"/>
    <col min="13" max="13" width="12" style="1" customWidth="1"/>
    <col min="14" max="16384" width="9.140625" style="1"/>
  </cols>
  <sheetData>
    <row r="2" spans="2:13" x14ac:dyDescent="0.25">
      <c r="K2" s="2"/>
    </row>
    <row r="3" spans="2:13" x14ac:dyDescent="0.25">
      <c r="C3" s="2"/>
      <c r="D3" s="2"/>
      <c r="E3" s="2"/>
      <c r="F3" s="2"/>
      <c r="G3" s="2"/>
      <c r="H3" s="2"/>
      <c r="J3" s="2"/>
      <c r="K3" s="2"/>
    </row>
    <row r="5" spans="2:13" ht="43.5" customHeight="1" x14ac:dyDescent="0.25">
      <c r="B5" s="3" t="s">
        <v>0</v>
      </c>
      <c r="C5" s="4">
        <v>2018</v>
      </c>
      <c r="D5" s="4">
        <v>2019</v>
      </c>
      <c r="E5" s="4">
        <v>2020</v>
      </c>
      <c r="F5" s="4">
        <v>2021</v>
      </c>
      <c r="G5" s="4">
        <v>2022</v>
      </c>
      <c r="H5" s="4">
        <v>2023</v>
      </c>
      <c r="J5" s="4" t="s">
        <v>1</v>
      </c>
      <c r="K5" s="4" t="s">
        <v>2</v>
      </c>
      <c r="L5" s="5" t="s">
        <v>3</v>
      </c>
      <c r="M5" s="5" t="s">
        <v>4</v>
      </c>
    </row>
    <row r="6" spans="2:13" x14ac:dyDescent="0.25">
      <c r="B6" s="6" t="s">
        <v>5</v>
      </c>
      <c r="C6" s="7"/>
      <c r="D6" s="7"/>
      <c r="E6" s="7"/>
      <c r="F6" s="7"/>
      <c r="G6" s="7"/>
      <c r="H6" s="7"/>
      <c r="J6" s="7"/>
      <c r="K6" s="7"/>
      <c r="L6" s="8"/>
    </row>
    <row r="7" spans="2:13" ht="15" customHeight="1" x14ac:dyDescent="0.25">
      <c r="B7" s="9" t="s">
        <v>6</v>
      </c>
      <c r="C7" s="10">
        <v>13855</v>
      </c>
      <c r="D7" s="10">
        <v>17686</v>
      </c>
      <c r="E7" s="11">
        <v>75527</v>
      </c>
      <c r="F7" s="11">
        <v>83080</v>
      </c>
      <c r="G7" s="11">
        <v>38107</v>
      </c>
      <c r="H7" s="11">
        <v>32152</v>
      </c>
      <c r="J7" s="11">
        <v>13862</v>
      </c>
      <c r="K7" s="11">
        <v>19091</v>
      </c>
      <c r="L7" s="12">
        <f t="shared" ref="L7:L47" si="0">IFERROR(K7/J7-1,"н/п")</f>
        <v>0.37721829461838108</v>
      </c>
      <c r="M7" s="12">
        <f t="shared" ref="M7:M51" si="1">IFERROR(K7/H7-1,"н/п")</f>
        <v>-0.40622667330181639</v>
      </c>
    </row>
    <row r="8" spans="2:13" x14ac:dyDescent="0.25">
      <c r="B8" s="9" t="s">
        <v>7</v>
      </c>
      <c r="C8" s="10">
        <v>2301</v>
      </c>
      <c r="D8" s="10">
        <v>83</v>
      </c>
      <c r="E8" s="11">
        <v>3655</v>
      </c>
      <c r="F8" s="11">
        <v>3631</v>
      </c>
      <c r="G8" s="11">
        <v>19457</v>
      </c>
      <c r="H8" s="11">
        <v>16341</v>
      </c>
      <c r="J8" s="11">
        <v>3458</v>
      </c>
      <c r="K8" s="11">
        <v>15424</v>
      </c>
      <c r="L8" s="12">
        <f t="shared" si="0"/>
        <v>3.4603817235396184</v>
      </c>
      <c r="M8" s="12">
        <f t="shared" si="1"/>
        <v>-5.6116516737041766E-2</v>
      </c>
    </row>
    <row r="9" spans="2:13" x14ac:dyDescent="0.25">
      <c r="B9" s="9" t="s">
        <v>8</v>
      </c>
      <c r="C9" s="10">
        <v>57104</v>
      </c>
      <c r="D9" s="10">
        <v>74271</v>
      </c>
      <c r="E9" s="11">
        <v>99073</v>
      </c>
      <c r="F9" s="11">
        <v>125053</v>
      </c>
      <c r="G9" s="11">
        <v>117220</v>
      </c>
      <c r="H9" s="11">
        <v>171002</v>
      </c>
      <c r="J9" s="11">
        <v>121538</v>
      </c>
      <c r="K9" s="11">
        <v>210493</v>
      </c>
      <c r="L9" s="12">
        <f t="shared" si="0"/>
        <v>0.73191100725698965</v>
      </c>
      <c r="M9" s="12">
        <f t="shared" si="1"/>
        <v>0.23093881942901251</v>
      </c>
    </row>
    <row r="10" spans="2:13" x14ac:dyDescent="0.25">
      <c r="B10" s="9" t="s">
        <v>9</v>
      </c>
      <c r="C10" s="10">
        <v>1967</v>
      </c>
      <c r="D10" s="10">
        <v>2917</v>
      </c>
      <c r="E10" s="11">
        <v>4098</v>
      </c>
      <c r="F10" s="11">
        <v>0</v>
      </c>
      <c r="G10" s="11">
        <v>1384</v>
      </c>
      <c r="H10" s="11">
        <v>7598</v>
      </c>
      <c r="J10" s="11">
        <v>7312</v>
      </c>
      <c r="K10" s="11">
        <v>1757</v>
      </c>
      <c r="L10" s="12">
        <f t="shared" si="0"/>
        <v>-0.75971006564551424</v>
      </c>
      <c r="M10" s="12">
        <f t="shared" si="1"/>
        <v>-0.76875493550934459</v>
      </c>
    </row>
    <row r="11" spans="2:13" x14ac:dyDescent="0.25">
      <c r="B11" s="9" t="s">
        <v>10</v>
      </c>
      <c r="C11" s="10">
        <v>13363</v>
      </c>
      <c r="D11" s="10">
        <v>11802</v>
      </c>
      <c r="E11" s="11">
        <v>36835</v>
      </c>
      <c r="F11" s="11">
        <v>37371</v>
      </c>
      <c r="G11" s="11">
        <v>29860</v>
      </c>
      <c r="H11" s="11">
        <v>0</v>
      </c>
      <c r="J11" s="11">
        <v>3764</v>
      </c>
      <c r="K11" s="11">
        <v>0</v>
      </c>
      <c r="L11" s="12">
        <f t="shared" si="0"/>
        <v>-1</v>
      </c>
      <c r="M11" s="12" t="str">
        <f t="shared" si="1"/>
        <v>н/п</v>
      </c>
    </row>
    <row r="12" spans="2:13" x14ac:dyDescent="0.25">
      <c r="B12" s="9" t="s">
        <v>11</v>
      </c>
      <c r="C12" s="10">
        <v>349</v>
      </c>
      <c r="D12" s="10">
        <v>200</v>
      </c>
      <c r="E12" s="11">
        <v>179</v>
      </c>
      <c r="F12" s="11">
        <v>145</v>
      </c>
      <c r="G12" s="11">
        <v>44470</v>
      </c>
      <c r="H12" s="11">
        <v>7646</v>
      </c>
      <c r="J12" s="11">
        <v>15187</v>
      </c>
      <c r="K12" s="11">
        <v>2919</v>
      </c>
      <c r="L12" s="12">
        <f t="shared" si="0"/>
        <v>-0.80779614143675516</v>
      </c>
      <c r="M12" s="12">
        <f t="shared" si="1"/>
        <v>-0.61823175516609985</v>
      </c>
    </row>
    <row r="13" spans="2:13" x14ac:dyDescent="0.25">
      <c r="B13" s="9" t="s">
        <v>12</v>
      </c>
      <c r="C13" s="10"/>
      <c r="D13" s="10"/>
      <c r="E13" s="11">
        <v>1377</v>
      </c>
      <c r="F13" s="11">
        <v>495</v>
      </c>
      <c r="G13" s="11">
        <v>0</v>
      </c>
      <c r="H13" s="11">
        <v>124002</v>
      </c>
      <c r="J13" s="11"/>
      <c r="K13" s="11">
        <v>121463</v>
      </c>
      <c r="L13" s="12" t="str">
        <f t="shared" si="0"/>
        <v>н/п</v>
      </c>
      <c r="M13" s="12">
        <f t="shared" si="1"/>
        <v>-2.0475476201996745E-2</v>
      </c>
    </row>
    <row r="14" spans="2:13" x14ac:dyDescent="0.25">
      <c r="B14" s="9" t="s">
        <v>13</v>
      </c>
      <c r="C14" s="10">
        <v>225637</v>
      </c>
      <c r="D14" s="10">
        <v>246507</v>
      </c>
      <c r="E14" s="11">
        <v>290373</v>
      </c>
      <c r="F14" s="11">
        <v>315380</v>
      </c>
      <c r="G14" s="11">
        <v>285207</v>
      </c>
      <c r="H14" s="11">
        <v>364740</v>
      </c>
      <c r="J14" s="11">
        <v>309718</v>
      </c>
      <c r="K14" s="11">
        <v>404061</v>
      </c>
      <c r="L14" s="12">
        <f t="shared" si="0"/>
        <v>0.30460935431586145</v>
      </c>
      <c r="M14" s="12">
        <f t="shared" si="1"/>
        <v>0.10780556012502052</v>
      </c>
    </row>
    <row r="15" spans="2:13" x14ac:dyDescent="0.25">
      <c r="B15" s="9" t="s">
        <v>14</v>
      </c>
      <c r="C15" s="10">
        <v>175828</v>
      </c>
      <c r="D15" s="10">
        <v>344906</v>
      </c>
      <c r="E15" s="11">
        <v>413917</v>
      </c>
      <c r="F15" s="11">
        <v>428467</v>
      </c>
      <c r="G15" s="11">
        <v>340134</v>
      </c>
      <c r="H15" s="11">
        <v>330693</v>
      </c>
      <c r="J15" s="11">
        <v>341886</v>
      </c>
      <c r="K15" s="11">
        <v>334105</v>
      </c>
      <c r="L15" s="12">
        <f t="shared" si="0"/>
        <v>-2.2759048337749999E-2</v>
      </c>
      <c r="M15" s="12">
        <f t="shared" si="1"/>
        <v>1.0317726713296116E-2</v>
      </c>
    </row>
    <row r="16" spans="2:13" x14ac:dyDescent="0.25">
      <c r="B16" s="9" t="s">
        <v>15</v>
      </c>
      <c r="C16" s="10">
        <v>3375</v>
      </c>
      <c r="D16" s="10">
        <v>7320</v>
      </c>
      <c r="E16" s="11">
        <v>8468</v>
      </c>
      <c r="F16" s="11">
        <v>13192</v>
      </c>
      <c r="G16" s="11">
        <v>40682</v>
      </c>
      <c r="H16" s="11">
        <v>57374</v>
      </c>
      <c r="J16" s="11">
        <v>48661</v>
      </c>
      <c r="K16" s="11">
        <v>64137</v>
      </c>
      <c r="L16" s="12">
        <f t="shared" si="0"/>
        <v>0.31803703170917164</v>
      </c>
      <c r="M16" s="12">
        <f t="shared" si="1"/>
        <v>0.11787569282253285</v>
      </c>
    </row>
    <row r="17" spans="2:13" x14ac:dyDescent="0.25">
      <c r="B17" s="9" t="s">
        <v>16</v>
      </c>
      <c r="C17" s="10"/>
      <c r="D17" s="10"/>
      <c r="E17" s="11">
        <v>1013</v>
      </c>
      <c r="F17" s="11">
        <v>0</v>
      </c>
      <c r="G17" s="11">
        <v>0</v>
      </c>
      <c r="H17" s="11">
        <v>0</v>
      </c>
      <c r="J17" s="11"/>
      <c r="K17" s="11">
        <v>0</v>
      </c>
      <c r="L17" s="12"/>
      <c r="M17" s="12"/>
    </row>
    <row r="18" spans="2:13" x14ac:dyDescent="0.25">
      <c r="B18" s="9" t="s">
        <v>17</v>
      </c>
      <c r="C18" s="10">
        <v>4541</v>
      </c>
      <c r="D18" s="10">
        <v>6591</v>
      </c>
      <c r="E18" s="11">
        <v>5974</v>
      </c>
      <c r="F18" s="11">
        <v>5818</v>
      </c>
      <c r="G18" s="11">
        <v>4211</v>
      </c>
      <c r="H18" s="11">
        <v>4087</v>
      </c>
      <c r="J18" s="11">
        <v>4149</v>
      </c>
      <c r="K18" s="11">
        <v>4025</v>
      </c>
      <c r="L18" s="12">
        <f t="shared" si="0"/>
        <v>-2.9886719691491925E-2</v>
      </c>
      <c r="M18" s="12">
        <f t="shared" si="1"/>
        <v>-1.5170051382432104E-2</v>
      </c>
    </row>
    <row r="19" spans="2:13" ht="28.5" x14ac:dyDescent="0.25">
      <c r="B19" s="9" t="s">
        <v>18</v>
      </c>
      <c r="C19" s="10">
        <v>195</v>
      </c>
      <c r="D19" s="10">
        <v>744</v>
      </c>
      <c r="E19" s="11">
        <v>972</v>
      </c>
      <c r="F19" s="11">
        <v>3105</v>
      </c>
      <c r="G19" s="11">
        <v>775</v>
      </c>
      <c r="H19" s="11">
        <v>1731</v>
      </c>
      <c r="J19" s="11">
        <v>1203</v>
      </c>
      <c r="K19" s="11">
        <v>2800</v>
      </c>
      <c r="L19" s="12">
        <f t="shared" si="0"/>
        <v>1.3275145469659186</v>
      </c>
      <c r="M19" s="12">
        <f t="shared" si="1"/>
        <v>0.61756210283073365</v>
      </c>
    </row>
    <row r="20" spans="2:13" x14ac:dyDescent="0.25">
      <c r="B20" s="9" t="s">
        <v>19</v>
      </c>
      <c r="C20" s="10">
        <v>2303</v>
      </c>
      <c r="D20" s="10">
        <v>2782</v>
      </c>
      <c r="E20" s="11">
        <v>3951</v>
      </c>
      <c r="F20" s="11">
        <v>4705</v>
      </c>
      <c r="G20" s="11">
        <v>9449</v>
      </c>
      <c r="H20" s="11">
        <v>1754</v>
      </c>
      <c r="J20" s="11">
        <v>11973</v>
      </c>
      <c r="K20" s="11">
        <v>2521</v>
      </c>
      <c r="L20" s="12">
        <f t="shared" si="0"/>
        <v>-0.78944291322141491</v>
      </c>
      <c r="M20" s="12">
        <f t="shared" si="1"/>
        <v>0.43728620296465226</v>
      </c>
    </row>
    <row r="21" spans="2:13" x14ac:dyDescent="0.25">
      <c r="B21" s="9" t="s">
        <v>20</v>
      </c>
      <c r="C21" s="10">
        <v>61</v>
      </c>
      <c r="D21" s="10">
        <v>85</v>
      </c>
      <c r="E21" s="11">
        <v>169</v>
      </c>
      <c r="F21" s="11">
        <v>266</v>
      </c>
      <c r="G21" s="11">
        <v>8</v>
      </c>
      <c r="H21" s="11">
        <v>634</v>
      </c>
      <c r="J21" s="11">
        <v>8</v>
      </c>
      <c r="K21" s="11">
        <v>21</v>
      </c>
      <c r="L21" s="12">
        <f t="shared" si="0"/>
        <v>1.625</v>
      </c>
      <c r="M21" s="12">
        <f t="shared" si="1"/>
        <v>-0.96687697160883279</v>
      </c>
    </row>
    <row r="22" spans="2:13" x14ac:dyDescent="0.25">
      <c r="B22" s="9" t="s">
        <v>21</v>
      </c>
      <c r="C22" s="10">
        <v>4044</v>
      </c>
      <c r="D22" s="10">
        <v>23052</v>
      </c>
      <c r="E22" s="11">
        <v>1507</v>
      </c>
      <c r="F22" s="11">
        <v>757</v>
      </c>
      <c r="G22" s="11">
        <v>5281</v>
      </c>
      <c r="H22" s="11">
        <v>1692</v>
      </c>
      <c r="J22" s="11">
        <v>4315</v>
      </c>
      <c r="K22" s="11">
        <v>1053</v>
      </c>
      <c r="L22" s="12">
        <f t="shared" si="0"/>
        <v>-0.75596755504055624</v>
      </c>
      <c r="M22" s="12">
        <f t="shared" si="1"/>
        <v>-0.37765957446808507</v>
      </c>
    </row>
    <row r="23" spans="2:13" x14ac:dyDescent="0.25">
      <c r="B23" s="9" t="s">
        <v>22</v>
      </c>
      <c r="C23" s="10">
        <v>16573</v>
      </c>
      <c r="D23" s="10">
        <v>31099</v>
      </c>
      <c r="E23" s="11">
        <v>34211</v>
      </c>
      <c r="F23" s="11">
        <v>50046</v>
      </c>
      <c r="G23" s="11">
        <v>34975</v>
      </c>
      <c r="H23" s="11">
        <v>23240</v>
      </c>
      <c r="J23" s="13">
        <v>32859</v>
      </c>
      <c r="K23" s="13">
        <v>18890</v>
      </c>
      <c r="L23" s="12">
        <f t="shared" si="0"/>
        <v>-0.42511944977023042</v>
      </c>
      <c r="M23" s="12">
        <f t="shared" si="1"/>
        <v>-0.18717728055077454</v>
      </c>
    </row>
    <row r="24" spans="2:13" x14ac:dyDescent="0.25">
      <c r="B24" s="14" t="s">
        <v>23</v>
      </c>
      <c r="C24" s="15">
        <v>521496</v>
      </c>
      <c r="D24" s="15">
        <v>770045</v>
      </c>
      <c r="E24" s="16">
        <v>981299</v>
      </c>
      <c r="F24" s="16">
        <v>1071511</v>
      </c>
      <c r="G24" s="16">
        <v>971220</v>
      </c>
      <c r="H24" s="16">
        <v>1144686</v>
      </c>
      <c r="J24" s="17">
        <f>SUM(J7:J23)</f>
        <v>919893</v>
      </c>
      <c r="K24" s="17">
        <f>SUM(K7:K23)</f>
        <v>1202760</v>
      </c>
      <c r="L24" s="12">
        <f t="shared" si="0"/>
        <v>0.30749989400941202</v>
      </c>
      <c r="M24" s="12">
        <f t="shared" si="1"/>
        <v>5.0733563614825394E-2</v>
      </c>
    </row>
    <row r="25" spans="2:13" x14ac:dyDescent="0.25">
      <c r="B25" s="18" t="s">
        <v>24</v>
      </c>
      <c r="C25" s="19"/>
      <c r="D25" s="19"/>
      <c r="E25" s="19"/>
      <c r="F25" s="19"/>
      <c r="G25" s="19"/>
      <c r="H25" s="19"/>
      <c r="J25" s="19"/>
      <c r="K25" s="19"/>
      <c r="L25" s="12"/>
      <c r="M25" s="12"/>
    </row>
    <row r="26" spans="2:13" x14ac:dyDescent="0.25">
      <c r="B26" s="9" t="s">
        <v>25</v>
      </c>
      <c r="C26" s="10">
        <v>193209</v>
      </c>
      <c r="D26" s="10">
        <v>287707</v>
      </c>
      <c r="E26" s="11">
        <v>340530</v>
      </c>
      <c r="F26" s="11">
        <v>391180</v>
      </c>
      <c r="G26" s="11">
        <v>331402</v>
      </c>
      <c r="H26" s="11">
        <v>444496</v>
      </c>
      <c r="I26" s="20"/>
      <c r="J26" s="11">
        <v>389905</v>
      </c>
      <c r="K26" s="11">
        <v>465457</v>
      </c>
      <c r="L26" s="12">
        <f t="shared" si="0"/>
        <v>0.19377027737525809</v>
      </c>
      <c r="M26" s="12">
        <f t="shared" si="1"/>
        <v>4.7156779813541716E-2</v>
      </c>
    </row>
    <row r="27" spans="2:13" x14ac:dyDescent="0.25">
      <c r="B27" s="9" t="s">
        <v>26</v>
      </c>
      <c r="C27" s="10">
        <v>19339</v>
      </c>
      <c r="D27" s="10">
        <v>41128</v>
      </c>
      <c r="E27" s="11">
        <v>41743</v>
      </c>
      <c r="F27" s="11">
        <v>39841</v>
      </c>
      <c r="G27" s="11">
        <v>11768</v>
      </c>
      <c r="H27" s="11">
        <v>9767</v>
      </c>
      <c r="J27" s="11">
        <v>10883</v>
      </c>
      <c r="K27" s="11">
        <v>8933</v>
      </c>
      <c r="L27" s="12">
        <f t="shared" si="0"/>
        <v>-0.17917853533033168</v>
      </c>
      <c r="M27" s="12">
        <f t="shared" si="1"/>
        <v>-8.5389577147537588E-2</v>
      </c>
    </row>
    <row r="28" spans="2:13" x14ac:dyDescent="0.25">
      <c r="B28" s="9" t="s">
        <v>27</v>
      </c>
      <c r="C28" s="10">
        <v>209115</v>
      </c>
      <c r="D28" s="10">
        <v>308005</v>
      </c>
      <c r="E28" s="11">
        <v>464660</v>
      </c>
      <c r="F28" s="11">
        <v>483624</v>
      </c>
      <c r="G28" s="11">
        <v>454698</v>
      </c>
      <c r="H28" s="11">
        <v>352469</v>
      </c>
      <c r="J28" s="11">
        <v>202281</v>
      </c>
      <c r="K28" s="11">
        <v>356707</v>
      </c>
      <c r="L28" s="12">
        <f t="shared" si="0"/>
        <v>0.7634231588730529</v>
      </c>
      <c r="M28" s="12">
        <f t="shared" si="1"/>
        <v>1.2023752443477198E-2</v>
      </c>
    </row>
    <row r="29" spans="2:13" x14ac:dyDescent="0.25">
      <c r="B29" s="9" t="s">
        <v>28</v>
      </c>
      <c r="C29" s="10"/>
      <c r="D29" s="10"/>
      <c r="E29" s="11">
        <v>0</v>
      </c>
      <c r="F29" s="11">
        <v>0</v>
      </c>
      <c r="G29" s="11">
        <v>29623</v>
      </c>
      <c r="H29" s="11">
        <v>34023</v>
      </c>
      <c r="J29" s="11">
        <v>31721</v>
      </c>
      <c r="K29" s="11">
        <v>36693</v>
      </c>
      <c r="L29" s="12">
        <f t="shared" si="0"/>
        <v>0.15674159074430194</v>
      </c>
      <c r="M29" s="12">
        <f t="shared" si="1"/>
        <v>7.8476324839079403E-2</v>
      </c>
    </row>
    <row r="30" spans="2:13" x14ac:dyDescent="0.25">
      <c r="B30" s="9" t="s">
        <v>29</v>
      </c>
      <c r="C30" s="10">
        <v>2754</v>
      </c>
      <c r="D30" s="10">
        <v>1391</v>
      </c>
      <c r="E30" s="11">
        <v>3825</v>
      </c>
      <c r="F30" s="11">
        <v>5389</v>
      </c>
      <c r="G30" s="11">
        <v>6932</v>
      </c>
      <c r="H30" s="11">
        <v>10158</v>
      </c>
      <c r="J30" s="11">
        <v>7320</v>
      </c>
      <c r="K30" s="11">
        <v>11629</v>
      </c>
      <c r="L30" s="12">
        <f t="shared" si="0"/>
        <v>0.58866120218579243</v>
      </c>
      <c r="M30" s="12">
        <f t="shared" si="1"/>
        <v>0.14481197086040565</v>
      </c>
    </row>
    <row r="31" spans="2:13" x14ac:dyDescent="0.25">
      <c r="B31" s="9" t="s">
        <v>30</v>
      </c>
      <c r="C31" s="10"/>
      <c r="D31" s="10"/>
      <c r="E31" s="11">
        <v>0</v>
      </c>
      <c r="F31" s="11">
        <v>0</v>
      </c>
      <c r="G31" s="11">
        <v>0</v>
      </c>
      <c r="H31" s="11">
        <v>92763</v>
      </c>
      <c r="J31" s="11">
        <v>97642</v>
      </c>
      <c r="K31" s="11">
        <v>91784</v>
      </c>
      <c r="L31" s="12">
        <f t="shared" si="0"/>
        <v>-5.9994674422891747E-2</v>
      </c>
      <c r="M31" s="12">
        <f t="shared" si="1"/>
        <v>-1.0553776829123729E-2</v>
      </c>
    </row>
    <row r="32" spans="2:13" x14ac:dyDescent="0.25">
      <c r="B32" s="9" t="s">
        <v>31</v>
      </c>
      <c r="C32" s="10">
        <v>683</v>
      </c>
      <c r="D32" s="10">
        <v>1128</v>
      </c>
      <c r="E32" s="11">
        <v>2587</v>
      </c>
      <c r="F32" s="11">
        <v>3145</v>
      </c>
      <c r="G32" s="11">
        <v>1583</v>
      </c>
      <c r="H32" s="11">
        <v>4051</v>
      </c>
      <c r="J32" s="11">
        <v>1880</v>
      </c>
      <c r="K32" s="11">
        <v>10586</v>
      </c>
      <c r="L32" s="12">
        <f t="shared" si="0"/>
        <v>4.6308510638297875</v>
      </c>
      <c r="M32" s="12">
        <f t="shared" si="1"/>
        <v>1.6131819303875585</v>
      </c>
    </row>
    <row r="33" spans="2:13" x14ac:dyDescent="0.25">
      <c r="B33" s="9" t="s">
        <v>32</v>
      </c>
      <c r="C33" s="10">
        <v>39</v>
      </c>
      <c r="D33" s="10">
        <v>302</v>
      </c>
      <c r="E33" s="11">
        <v>69</v>
      </c>
      <c r="F33" s="11">
        <v>164</v>
      </c>
      <c r="G33" s="11">
        <v>2394</v>
      </c>
      <c r="H33" s="11">
        <v>2</v>
      </c>
      <c r="J33" s="11">
        <v>446</v>
      </c>
      <c r="K33" s="11">
        <v>397</v>
      </c>
      <c r="L33" s="12">
        <f t="shared" si="0"/>
        <v>-0.10986547085201792</v>
      </c>
      <c r="M33" s="12">
        <f t="shared" si="1"/>
        <v>197.5</v>
      </c>
    </row>
    <row r="34" spans="2:13" x14ac:dyDescent="0.25">
      <c r="B34" s="9" t="s">
        <v>33</v>
      </c>
      <c r="C34" s="10"/>
      <c r="D34" s="10"/>
      <c r="E34" s="10">
        <v>0</v>
      </c>
      <c r="F34" s="10">
        <v>0</v>
      </c>
      <c r="G34" s="10">
        <v>0</v>
      </c>
      <c r="H34" s="10">
        <v>14137</v>
      </c>
      <c r="J34" s="10">
        <v>35250</v>
      </c>
      <c r="K34" s="11">
        <v>14217</v>
      </c>
      <c r="L34" s="12">
        <f t="shared" si="0"/>
        <v>-0.59668085106382973</v>
      </c>
      <c r="M34" s="12">
        <f t="shared" si="1"/>
        <v>5.6589092452430378E-3</v>
      </c>
    </row>
    <row r="35" spans="2:13" x14ac:dyDescent="0.25">
      <c r="B35" s="9" t="s">
        <v>34</v>
      </c>
      <c r="C35" s="10">
        <v>53</v>
      </c>
      <c r="D35" s="10">
        <v>15724</v>
      </c>
      <c r="E35" s="10">
        <v>1065</v>
      </c>
      <c r="F35" s="10">
        <v>2281</v>
      </c>
      <c r="G35" s="10">
        <v>1402</v>
      </c>
      <c r="H35" s="10">
        <v>3321</v>
      </c>
      <c r="J35" s="10">
        <v>1234</v>
      </c>
      <c r="K35" s="11">
        <v>1219</v>
      </c>
      <c r="L35" s="12">
        <f t="shared" si="0"/>
        <v>-1.2155591572123203E-2</v>
      </c>
      <c r="M35" s="12">
        <f t="shared" si="1"/>
        <v>-0.63294188497440529</v>
      </c>
    </row>
    <row r="36" spans="2:13" x14ac:dyDescent="0.25">
      <c r="B36" s="9" t="s">
        <v>35</v>
      </c>
      <c r="C36" s="10">
        <v>9499</v>
      </c>
      <c r="D36" s="10">
        <v>11632</v>
      </c>
      <c r="E36" s="11">
        <v>12730</v>
      </c>
      <c r="F36" s="11">
        <v>11385</v>
      </c>
      <c r="G36" s="11">
        <v>8619</v>
      </c>
      <c r="H36" s="11">
        <v>6416</v>
      </c>
      <c r="J36" s="13">
        <v>7664</v>
      </c>
      <c r="K36" s="13">
        <v>9863</v>
      </c>
      <c r="L36" s="12">
        <f t="shared" si="0"/>
        <v>0.28692588726513568</v>
      </c>
      <c r="M36" s="12">
        <f t="shared" si="1"/>
        <v>0.53725062344139651</v>
      </c>
    </row>
    <row r="37" spans="2:13" x14ac:dyDescent="0.25">
      <c r="B37" s="14" t="s">
        <v>36</v>
      </c>
      <c r="C37" s="15">
        <v>434691</v>
      </c>
      <c r="D37" s="15">
        <v>667017</v>
      </c>
      <c r="E37" s="16">
        <v>867209</v>
      </c>
      <c r="F37" s="16">
        <v>937009</v>
      </c>
      <c r="G37" s="16">
        <v>848421</v>
      </c>
      <c r="H37" s="16">
        <v>971603</v>
      </c>
      <c r="J37" s="17">
        <f>SUM(J26:J36)</f>
        <v>786226</v>
      </c>
      <c r="K37" s="17">
        <f>SUM(K26:K36)</f>
        <v>1007485</v>
      </c>
      <c r="L37" s="12">
        <f t="shared" si="0"/>
        <v>0.28141908306263086</v>
      </c>
      <c r="M37" s="12">
        <f t="shared" si="1"/>
        <v>3.693072170423517E-2</v>
      </c>
    </row>
    <row r="38" spans="2:13" x14ac:dyDescent="0.25">
      <c r="B38" s="6" t="s">
        <v>37</v>
      </c>
      <c r="C38" s="21"/>
      <c r="D38" s="21"/>
      <c r="E38" s="21"/>
      <c r="F38" s="21"/>
      <c r="G38" s="21"/>
      <c r="H38" s="21"/>
      <c r="J38" s="21"/>
      <c r="K38" s="21"/>
      <c r="L38" s="12"/>
      <c r="M38" s="12"/>
    </row>
    <row r="39" spans="2:13" x14ac:dyDescent="0.25">
      <c r="B39" s="9" t="s">
        <v>38</v>
      </c>
      <c r="C39" s="10">
        <v>68637</v>
      </c>
      <c r="D39" s="10">
        <v>71637</v>
      </c>
      <c r="E39" s="11">
        <v>81437</v>
      </c>
      <c r="F39" s="11">
        <v>101018</v>
      </c>
      <c r="G39" s="11">
        <v>146193</v>
      </c>
      <c r="H39" s="11">
        <v>146193</v>
      </c>
      <c r="J39" s="11">
        <v>146193</v>
      </c>
      <c r="K39" s="11">
        <v>148693</v>
      </c>
      <c r="L39" s="12">
        <f t="shared" si="0"/>
        <v>1.7100681975197096E-2</v>
      </c>
      <c r="M39" s="12">
        <f t="shared" si="1"/>
        <v>1.7100681975197096E-2</v>
      </c>
    </row>
    <row r="40" spans="2:13" x14ac:dyDescent="0.25">
      <c r="B40" s="9" t="s">
        <v>39</v>
      </c>
      <c r="C40" s="10">
        <v>20700</v>
      </c>
      <c r="D40" s="10">
        <v>31255</v>
      </c>
      <c r="E40" s="11">
        <v>32913</v>
      </c>
      <c r="F40" s="11">
        <v>32913</v>
      </c>
      <c r="G40" s="11">
        <v>32913</v>
      </c>
      <c r="H40" s="11">
        <v>83084</v>
      </c>
      <c r="J40" s="11">
        <v>43718</v>
      </c>
      <c r="K40" s="11">
        <v>102281</v>
      </c>
      <c r="L40" s="12">
        <f t="shared" si="0"/>
        <v>1.3395626515394117</v>
      </c>
      <c r="M40" s="12">
        <f t="shared" si="1"/>
        <v>0.23105531750998987</v>
      </c>
    </row>
    <row r="41" spans="2:13" x14ac:dyDescent="0.25">
      <c r="B41" s="9" t="s">
        <v>40</v>
      </c>
      <c r="C41" s="10">
        <v>-2832</v>
      </c>
      <c r="D41" s="10">
        <v>-1342</v>
      </c>
      <c r="E41" s="11">
        <v>-1926</v>
      </c>
      <c r="F41" s="11">
        <v>-1029</v>
      </c>
      <c r="G41" s="11">
        <v>-55714</v>
      </c>
      <c r="H41" s="11">
        <v>-55007</v>
      </c>
      <c r="J41" s="11">
        <v>-54652</v>
      </c>
      <c r="K41" s="11">
        <v>-54925</v>
      </c>
      <c r="L41" s="12">
        <f t="shared" si="0"/>
        <v>4.9952426260704286E-3</v>
      </c>
      <c r="M41" s="12">
        <f t="shared" si="1"/>
        <v>-1.4907193629901672E-3</v>
      </c>
    </row>
    <row r="42" spans="2:13" x14ac:dyDescent="0.25">
      <c r="B42" s="9" t="s">
        <v>41</v>
      </c>
      <c r="C42" s="10">
        <v>300</v>
      </c>
      <c r="D42" s="10">
        <v>-17</v>
      </c>
      <c r="E42" s="11">
        <v>423</v>
      </c>
      <c r="F42" s="11">
        <v>447</v>
      </c>
      <c r="G42" s="11">
        <v>-593</v>
      </c>
      <c r="H42" s="11">
        <v>-1187</v>
      </c>
      <c r="J42" s="11">
        <v>-1592</v>
      </c>
      <c r="K42" s="11">
        <v>-774</v>
      </c>
      <c r="L42" s="12">
        <f t="shared" si="0"/>
        <v>-0.51381909547738691</v>
      </c>
      <c r="M42" s="12">
        <f t="shared" si="1"/>
        <v>-0.34793597304128054</v>
      </c>
    </row>
    <row r="43" spans="2:13" s="22" customFormat="1" x14ac:dyDescent="0.2">
      <c r="B43" s="23" t="s">
        <v>42</v>
      </c>
      <c r="C43" s="24">
        <v>86805</v>
      </c>
      <c r="D43" s="24">
        <v>101533</v>
      </c>
      <c r="E43" s="25">
        <v>112847</v>
      </c>
      <c r="F43" s="25">
        <v>133349</v>
      </c>
      <c r="G43" s="25">
        <f>SUM(G39:G42)</f>
        <v>122799</v>
      </c>
      <c r="H43" s="25">
        <f>SUM(H39:H42)</f>
        <v>173083</v>
      </c>
      <c r="J43" s="25">
        <f t="shared" ref="J43:K43" si="2">SUM(J39:J42)</f>
        <v>133667</v>
      </c>
      <c r="K43" s="25">
        <f t="shared" si="2"/>
        <v>195275</v>
      </c>
      <c r="L43" s="12">
        <f t="shared" si="0"/>
        <v>0.4609065812803459</v>
      </c>
      <c r="M43" s="12">
        <f t="shared" si="1"/>
        <v>0.12821594264023628</v>
      </c>
    </row>
    <row r="44" spans="2:13" x14ac:dyDescent="0.25">
      <c r="B44" s="26" t="s">
        <v>43</v>
      </c>
      <c r="C44" s="27" t="s">
        <v>44</v>
      </c>
      <c r="D44" s="27">
        <v>1495</v>
      </c>
      <c r="E44" s="13">
        <v>1243</v>
      </c>
      <c r="F44" s="13">
        <v>1153</v>
      </c>
      <c r="G44" s="13">
        <v>0</v>
      </c>
      <c r="H44" s="13">
        <v>0</v>
      </c>
      <c r="J44" s="11">
        <v>0</v>
      </c>
      <c r="K44" s="11">
        <v>0</v>
      </c>
      <c r="L44" s="12"/>
      <c r="M44" s="12"/>
    </row>
    <row r="45" spans="2:13" x14ac:dyDescent="0.25">
      <c r="B45" s="14" t="s">
        <v>45</v>
      </c>
      <c r="C45" s="15">
        <v>86805</v>
      </c>
      <c r="D45" s="15">
        <v>103028</v>
      </c>
      <c r="E45" s="16">
        <v>114090</v>
      </c>
      <c r="F45" s="16">
        <v>134502</v>
      </c>
      <c r="G45" s="16">
        <v>122799</v>
      </c>
      <c r="H45" s="16">
        <v>173083</v>
      </c>
      <c r="J45" s="17">
        <f>J43</f>
        <v>133667</v>
      </c>
      <c r="K45" s="17">
        <v>195275</v>
      </c>
      <c r="L45" s="12">
        <f t="shared" si="0"/>
        <v>0.4609065812803459</v>
      </c>
      <c r="M45" s="12">
        <f t="shared" si="1"/>
        <v>0.12821594264023628</v>
      </c>
    </row>
    <row r="46" spans="2:13" x14ac:dyDescent="0.25">
      <c r="B46" s="28"/>
      <c r="C46" s="29"/>
      <c r="D46" s="29"/>
      <c r="E46" s="29"/>
      <c r="F46" s="29"/>
      <c r="G46" s="29"/>
      <c r="H46" s="29"/>
      <c r="J46" s="30"/>
      <c r="K46" s="30"/>
      <c r="L46" s="12"/>
      <c r="M46" s="12"/>
    </row>
    <row r="47" spans="2:13" x14ac:dyDescent="0.25">
      <c r="B47" s="14" t="s">
        <v>46</v>
      </c>
      <c r="C47" s="15">
        <v>521496</v>
      </c>
      <c r="D47" s="15">
        <v>770045</v>
      </c>
      <c r="E47" s="16">
        <v>981299</v>
      </c>
      <c r="F47" s="16">
        <v>1071511</v>
      </c>
      <c r="G47" s="16">
        <v>971220</v>
      </c>
      <c r="H47" s="16">
        <v>1144686</v>
      </c>
      <c r="J47" s="17">
        <f>J45+J37</f>
        <v>919893</v>
      </c>
      <c r="K47" s="17">
        <f>K45+K37</f>
        <v>1202760</v>
      </c>
      <c r="L47" s="12">
        <f t="shared" si="0"/>
        <v>0.30749989400941202</v>
      </c>
      <c r="M47" s="12">
        <f t="shared" si="1"/>
        <v>5.0733563614825394E-2</v>
      </c>
    </row>
    <row r="48" spans="2:13" x14ac:dyDescent="0.25">
      <c r="C48" s="2"/>
      <c r="D48" s="2"/>
      <c r="E48" s="2"/>
      <c r="F48" s="2"/>
      <c r="G48" s="2"/>
      <c r="H48" s="2"/>
      <c r="J48" s="2"/>
      <c r="K48" s="2"/>
      <c r="M48" s="12"/>
    </row>
    <row r="49" spans="1:13" x14ac:dyDescent="0.25">
      <c r="M49" s="12"/>
    </row>
    <row r="50" spans="1:13" s="22" customFormat="1" ht="17.25" x14ac:dyDescent="0.2">
      <c r="B50" s="23" t="s">
        <v>47</v>
      </c>
      <c r="C50" s="24">
        <f>C15+C14+C9+1852</f>
        <v>460421</v>
      </c>
      <c r="D50" s="24">
        <f>D15+D14+D9+3261</f>
        <v>668945</v>
      </c>
      <c r="E50" s="25">
        <f>E15+E14+E9+6849</f>
        <v>810212</v>
      </c>
      <c r="F50" s="25">
        <f>F15+F14+F9+7855</f>
        <v>876755</v>
      </c>
      <c r="G50" s="25">
        <f>G15+G14+G9+19208</f>
        <v>761769</v>
      </c>
      <c r="H50" s="25">
        <f>H15+H14+H9+11054</f>
        <v>877489</v>
      </c>
      <c r="J50" s="25">
        <f>J15+J14+J9+11406</f>
        <v>784548</v>
      </c>
      <c r="K50" s="25">
        <f>K15+K14+K9+11466</f>
        <v>960125</v>
      </c>
      <c r="L50" s="12">
        <f t="shared" ref="L50:L51" si="3">IFERROR(K50/J50-1,"н/п")</f>
        <v>0.2237938277836411</v>
      </c>
      <c r="M50" s="12">
        <f t="shared" si="1"/>
        <v>9.4173260291581906E-2</v>
      </c>
    </row>
    <row r="51" spans="1:13" x14ac:dyDescent="0.25">
      <c r="B51" s="31" t="s">
        <v>48</v>
      </c>
      <c r="C51" s="32">
        <f t="shared" ref="C51:H51" si="4">C45/C24</f>
        <v>0.16645381747894519</v>
      </c>
      <c r="D51" s="32">
        <f t="shared" si="4"/>
        <v>0.13379477822724645</v>
      </c>
      <c r="E51" s="32">
        <f t="shared" si="4"/>
        <v>0.11626425788673993</v>
      </c>
      <c r="F51" s="32">
        <f t="shared" si="4"/>
        <v>0.12552554290156612</v>
      </c>
      <c r="G51" s="32">
        <f t="shared" si="4"/>
        <v>0.12643788225118924</v>
      </c>
      <c r="H51" s="32">
        <f t="shared" si="4"/>
        <v>0.15120565814555259</v>
      </c>
      <c r="J51" s="32">
        <f t="shared" ref="J51:K51" si="5">J45/J24</f>
        <v>0.14530711724080952</v>
      </c>
      <c r="K51" s="32">
        <f t="shared" si="5"/>
        <v>0.16235574844524261</v>
      </c>
      <c r="L51" s="12">
        <f t="shared" si="3"/>
        <v>0.11732825981386252</v>
      </c>
      <c r="M51" s="12">
        <f t="shared" si="1"/>
        <v>7.3741223949151502E-2</v>
      </c>
    </row>
    <row r="53" spans="1:13" ht="15.75" customHeight="1" x14ac:dyDescent="0.25">
      <c r="A53" s="33" t="s">
        <v>49</v>
      </c>
      <c r="B53" s="125" t="s">
        <v>50</v>
      </c>
      <c r="C53" s="125"/>
      <c r="D53" s="125"/>
      <c r="E53" s="125"/>
      <c r="F53" s="125"/>
      <c r="G53" s="125"/>
      <c r="H53" s="125"/>
    </row>
  </sheetData>
  <autoFilter ref="B5:H5" xr:uid="{00000000-0009-0000-0000-000000000000}"/>
  <mergeCells count="1">
    <mergeCell ref="B53:H53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Q45"/>
  <sheetViews>
    <sheetView showGridLines="0" tabSelected="1" zoomScale="85" workbookViewId="0">
      <pane xSplit="2" ySplit="5" topLeftCell="C19" activePane="bottomRight" state="frozen"/>
      <selection activeCell="K17" sqref="K17"/>
      <selection pane="topRight"/>
      <selection pane="bottomLeft"/>
      <selection pane="bottomRight" activeCell="L5" sqref="L5"/>
    </sheetView>
  </sheetViews>
  <sheetFormatPr defaultColWidth="9.140625" defaultRowHeight="15" outlineLevelRow="1" x14ac:dyDescent="0.25"/>
  <cols>
    <col min="1" max="1" width="9.140625" style="1"/>
    <col min="2" max="2" width="95.7109375" style="1" customWidth="1"/>
    <col min="3" max="3" width="20.140625" style="34" customWidth="1"/>
    <col min="4" max="4" width="17.28515625" style="34" customWidth="1"/>
    <col min="5" max="8" width="15.85546875" style="34" customWidth="1"/>
    <col min="9" max="9" width="15.85546875" customWidth="1"/>
    <col min="10" max="11" width="15.85546875" style="34" customWidth="1"/>
    <col min="12" max="12" width="12" style="34" customWidth="1"/>
    <col min="13" max="16384" width="9.140625" style="1"/>
  </cols>
  <sheetData>
    <row r="3" spans="2:13" x14ac:dyDescent="0.25">
      <c r="J3" s="35">
        <f>SUM(J6:J8)</f>
        <v>43622</v>
      </c>
      <c r="K3" s="35">
        <f>SUM(K6:K8)</f>
        <v>63944</v>
      </c>
      <c r="L3" s="12">
        <f t="shared" ref="L3" si="0">IFERROR(K3/J3-1,"н/п")</f>
        <v>0.46586584750813809</v>
      </c>
    </row>
    <row r="4" spans="2:13" x14ac:dyDescent="0.25">
      <c r="J4" s="35"/>
      <c r="K4" s="35"/>
    </row>
    <row r="5" spans="2:13" x14ac:dyDescent="0.25">
      <c r="B5" s="3" t="s">
        <v>51</v>
      </c>
      <c r="C5" s="36">
        <v>2018</v>
      </c>
      <c r="D5" s="36">
        <v>2019</v>
      </c>
      <c r="E5" s="36">
        <v>2020</v>
      </c>
      <c r="F5" s="36">
        <v>2021</v>
      </c>
      <c r="G5" s="36">
        <v>2022</v>
      </c>
      <c r="H5" s="37">
        <v>2023</v>
      </c>
      <c r="J5" s="4" t="s">
        <v>1</v>
      </c>
      <c r="K5" s="4" t="s">
        <v>2</v>
      </c>
      <c r="L5" s="38" t="s">
        <v>3</v>
      </c>
    </row>
    <row r="6" spans="2:13" x14ac:dyDescent="0.25">
      <c r="B6" s="39" t="s">
        <v>52</v>
      </c>
      <c r="C6" s="11">
        <v>20418</v>
      </c>
      <c r="D6" s="11">
        <v>26696</v>
      </c>
      <c r="E6" s="11">
        <v>24366</v>
      </c>
      <c r="F6" s="11">
        <v>27451</v>
      </c>
      <c r="G6" s="11">
        <v>30911</v>
      </c>
      <c r="H6" s="11">
        <v>35715</v>
      </c>
      <c r="J6" s="11">
        <v>13573</v>
      </c>
      <c r="K6" s="11">
        <v>28902</v>
      </c>
      <c r="L6" s="12">
        <f>IFERROR(K6/J6-1,"н/п")</f>
        <v>1.1293744934797023</v>
      </c>
    </row>
    <row r="7" spans="2:13" x14ac:dyDescent="0.25">
      <c r="B7" s="39" t="s">
        <v>53</v>
      </c>
      <c r="C7" s="11">
        <v>2548</v>
      </c>
      <c r="D7" s="11">
        <v>4210</v>
      </c>
      <c r="E7" s="11">
        <v>5760</v>
      </c>
      <c r="F7" s="11">
        <v>6728</v>
      </c>
      <c r="G7" s="11">
        <v>7957</v>
      </c>
      <c r="H7" s="11">
        <v>5852</v>
      </c>
      <c r="J7" s="11">
        <v>3933</v>
      </c>
      <c r="K7" s="11">
        <v>6297</v>
      </c>
      <c r="L7" s="12">
        <f t="shared" ref="L7:L41" si="1">IFERROR(K7/J7-1,"н/п")</f>
        <v>0.6010678871090771</v>
      </c>
    </row>
    <row r="8" spans="2:13" x14ac:dyDescent="0.25">
      <c r="B8" s="39" t="s">
        <v>54</v>
      </c>
      <c r="C8" s="11">
        <v>23977</v>
      </c>
      <c r="D8" s="11">
        <v>29764</v>
      </c>
      <c r="E8" s="11">
        <v>51213</v>
      </c>
      <c r="F8" s="11">
        <v>56697</v>
      </c>
      <c r="G8" s="11">
        <v>58802</v>
      </c>
      <c r="H8" s="11">
        <v>55834</v>
      </c>
      <c r="J8" s="11">
        <v>26116</v>
      </c>
      <c r="K8" s="11">
        <v>28745</v>
      </c>
      <c r="L8" s="12">
        <f t="shared" si="1"/>
        <v>0.10066625823250108</v>
      </c>
    </row>
    <row r="9" spans="2:13" x14ac:dyDescent="0.25">
      <c r="B9" s="39" t="s">
        <v>55</v>
      </c>
      <c r="C9" s="11">
        <v>-24511</v>
      </c>
      <c r="D9" s="11">
        <v>-34745</v>
      </c>
      <c r="E9" s="11">
        <v>-48212</v>
      </c>
      <c r="F9" s="11">
        <v>-50936</v>
      </c>
      <c r="G9" s="11">
        <v>-62329</v>
      </c>
      <c r="H9" s="11">
        <v>-66745</v>
      </c>
      <c r="J9" s="11">
        <v>-30238</v>
      </c>
      <c r="K9" s="11">
        <v>-49788</v>
      </c>
      <c r="L9" s="12">
        <f t="shared" si="1"/>
        <v>0.64653746940935242</v>
      </c>
    </row>
    <row r="10" spans="2:13" outlineLevel="1" x14ac:dyDescent="0.25">
      <c r="B10" s="39" t="s">
        <v>56</v>
      </c>
      <c r="C10" s="11">
        <v>-2471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J10" s="11">
        <v>0</v>
      </c>
      <c r="K10" s="11">
        <v>0</v>
      </c>
      <c r="L10" s="12" t="str">
        <f t="shared" si="1"/>
        <v>н/п</v>
      </c>
    </row>
    <row r="11" spans="2:13" x14ac:dyDescent="0.25">
      <c r="B11" s="40" t="s">
        <v>57</v>
      </c>
      <c r="C11" s="13">
        <v>-11389</v>
      </c>
      <c r="D11" s="13">
        <v>-13723</v>
      </c>
      <c r="E11" s="13">
        <v>-20614</v>
      </c>
      <c r="F11" s="13">
        <v>-21438</v>
      </c>
      <c r="G11" s="13">
        <v>-20463</v>
      </c>
      <c r="H11" s="13">
        <v>-16307</v>
      </c>
      <c r="J11" s="13">
        <v>-7401</v>
      </c>
      <c r="K11" s="13">
        <v>-7912</v>
      </c>
      <c r="L11" s="12">
        <f t="shared" si="1"/>
        <v>6.9044723685988352E-2</v>
      </c>
    </row>
    <row r="12" spans="2:13" x14ac:dyDescent="0.25">
      <c r="B12" s="41"/>
      <c r="C12" s="16">
        <v>8572</v>
      </c>
      <c r="D12" s="16">
        <v>12202</v>
      </c>
      <c r="E12" s="42">
        <v>12513</v>
      </c>
      <c r="F12" s="42">
        <v>18502</v>
      </c>
      <c r="G12" s="42">
        <v>14878</v>
      </c>
      <c r="H12" s="42">
        <v>14349</v>
      </c>
      <c r="J12" s="42">
        <f>SUM(J6:J11)</f>
        <v>5983</v>
      </c>
      <c r="K12" s="42">
        <f>SUM(K6:K11)</f>
        <v>6244</v>
      </c>
      <c r="L12" s="12">
        <f t="shared" si="1"/>
        <v>4.3623600200568324E-2</v>
      </c>
    </row>
    <row r="13" spans="2:13" s="22" customFormat="1" ht="14.25" x14ac:dyDescent="0.2">
      <c r="B13" s="43" t="s">
        <v>58</v>
      </c>
      <c r="C13" s="44">
        <v>-4384</v>
      </c>
      <c r="D13" s="44">
        <v>-6390</v>
      </c>
      <c r="E13" s="44">
        <v>-5139</v>
      </c>
      <c r="F13" s="44">
        <v>-12799</v>
      </c>
      <c r="G13" s="44">
        <v>-46677</v>
      </c>
      <c r="H13" s="44">
        <v>-18519</v>
      </c>
      <c r="J13" s="44">
        <v>-2312</v>
      </c>
      <c r="K13" s="44">
        <v>-1258</v>
      </c>
      <c r="L13" s="12">
        <f t="shared" si="1"/>
        <v>-0.45588235294117652</v>
      </c>
      <c r="M13" s="46"/>
    </row>
    <row r="14" spans="2:13" x14ac:dyDescent="0.25">
      <c r="B14" s="39" t="s">
        <v>59</v>
      </c>
      <c r="C14" s="11">
        <v>-2762</v>
      </c>
      <c r="D14" s="11">
        <v>-3551</v>
      </c>
      <c r="E14" s="47">
        <v>-4977</v>
      </c>
      <c r="F14" s="47">
        <v>-5325</v>
      </c>
      <c r="G14" s="47">
        <v>-4462</v>
      </c>
      <c r="H14" s="47">
        <v>-5075</v>
      </c>
      <c r="J14" s="47">
        <v>-2007</v>
      </c>
      <c r="K14" s="47">
        <v>-2419</v>
      </c>
      <c r="L14" s="12">
        <f t="shared" si="1"/>
        <v>0.20528151469855516</v>
      </c>
    </row>
    <row r="15" spans="2:13" x14ac:dyDescent="0.25">
      <c r="B15" s="39" t="s">
        <v>60</v>
      </c>
      <c r="C15" s="11">
        <v>608</v>
      </c>
      <c r="D15" s="11">
        <v>2854</v>
      </c>
      <c r="E15" s="47">
        <v>2512</v>
      </c>
      <c r="F15" s="47">
        <v>2734</v>
      </c>
      <c r="G15" s="47">
        <v>3578</v>
      </c>
      <c r="H15" s="47">
        <v>7751</v>
      </c>
      <c r="J15" s="47">
        <v>2485</v>
      </c>
      <c r="K15" s="47">
        <v>2291</v>
      </c>
      <c r="L15" s="12">
        <f t="shared" si="1"/>
        <v>-7.8068410462776683E-2</v>
      </c>
    </row>
    <row r="16" spans="2:13" s="46" customFormat="1" ht="14.25" x14ac:dyDescent="0.2">
      <c r="B16" s="48" t="s">
        <v>61</v>
      </c>
      <c r="C16" s="49">
        <v>-701</v>
      </c>
      <c r="D16" s="49">
        <v>-3027</v>
      </c>
      <c r="E16" s="50">
        <v>-3840</v>
      </c>
      <c r="F16" s="50">
        <v>-4522</v>
      </c>
      <c r="G16" s="50">
        <v>-7317</v>
      </c>
      <c r="H16" s="50">
        <v>-2748</v>
      </c>
      <c r="J16" s="47">
        <v>-6856</v>
      </c>
      <c r="K16" s="50">
        <v>-2130</v>
      </c>
      <c r="L16" s="12">
        <f t="shared" si="1"/>
        <v>-0.6893232205367561</v>
      </c>
    </row>
    <row r="17" spans="2:17" x14ac:dyDescent="0.25">
      <c r="B17" s="9" t="s">
        <v>62</v>
      </c>
      <c r="C17" s="11">
        <v>-83</v>
      </c>
      <c r="D17" s="11">
        <v>491</v>
      </c>
      <c r="E17" s="47">
        <v>-522</v>
      </c>
      <c r="F17" s="47">
        <v>3340</v>
      </c>
      <c r="G17" s="47">
        <v>-14471</v>
      </c>
      <c r="H17" s="47">
        <v>3164</v>
      </c>
      <c r="J17" s="47">
        <v>-485</v>
      </c>
      <c r="K17" s="47">
        <v>-1519</v>
      </c>
      <c r="L17" s="12">
        <f t="shared" si="1"/>
        <v>2.1319587628865979</v>
      </c>
    </row>
    <row r="18" spans="2:17" ht="13.5" customHeight="1" x14ac:dyDescent="0.25">
      <c r="B18" s="9" t="s">
        <v>63</v>
      </c>
      <c r="C18" s="11">
        <v>0</v>
      </c>
      <c r="D18" s="11">
        <v>0</v>
      </c>
      <c r="E18" s="47">
        <v>-32</v>
      </c>
      <c r="F18" s="47">
        <v>-16</v>
      </c>
      <c r="G18" s="47">
        <v>0</v>
      </c>
      <c r="H18" s="47">
        <v>0</v>
      </c>
      <c r="J18" s="47">
        <v>0</v>
      </c>
      <c r="K18" s="47">
        <v>0</v>
      </c>
      <c r="L18" s="12" t="str">
        <f t="shared" si="1"/>
        <v>н/п</v>
      </c>
    </row>
    <row r="19" spans="2:17" x14ac:dyDescent="0.25">
      <c r="B19" s="9" t="s">
        <v>64</v>
      </c>
      <c r="C19" s="11">
        <v>0</v>
      </c>
      <c r="D19" s="11">
        <v>0</v>
      </c>
      <c r="E19" s="47">
        <v>0</v>
      </c>
      <c r="F19" s="47">
        <v>0</v>
      </c>
      <c r="G19" s="47">
        <v>-2338</v>
      </c>
      <c r="H19" s="47">
        <v>-2491</v>
      </c>
      <c r="J19" s="47">
        <v>-2491</v>
      </c>
      <c r="K19" s="47">
        <v>0</v>
      </c>
      <c r="L19" s="12">
        <f t="shared" si="1"/>
        <v>-1</v>
      </c>
    </row>
    <row r="20" spans="2:17" outlineLevel="1" x14ac:dyDescent="0.25">
      <c r="B20" s="9" t="s">
        <v>65</v>
      </c>
      <c r="C20" s="11">
        <v>-443</v>
      </c>
      <c r="D20" s="11" t="s">
        <v>44</v>
      </c>
      <c r="E20" s="47">
        <v>0</v>
      </c>
      <c r="F20" s="47">
        <v>0</v>
      </c>
      <c r="G20" s="47">
        <v>0</v>
      </c>
      <c r="H20" s="47">
        <v>0</v>
      </c>
      <c r="J20" s="47">
        <v>0</v>
      </c>
      <c r="K20" s="47">
        <v>0</v>
      </c>
      <c r="L20" s="12" t="str">
        <f t="shared" si="1"/>
        <v>н/п</v>
      </c>
    </row>
    <row r="21" spans="2:17" x14ac:dyDescent="0.25">
      <c r="B21" s="6" t="s">
        <v>66</v>
      </c>
      <c r="C21" s="51">
        <v>807</v>
      </c>
      <c r="D21" s="51">
        <v>2579</v>
      </c>
      <c r="E21" s="52">
        <v>515</v>
      </c>
      <c r="F21" s="52">
        <v>1914</v>
      </c>
      <c r="G21" s="52">
        <v>-56809</v>
      </c>
      <c r="H21" s="52">
        <v>-3569</v>
      </c>
      <c r="J21" s="52">
        <f>SUM(J12:J20)</f>
        <v>-5683</v>
      </c>
      <c r="K21" s="52">
        <f>SUM(K12:K20)</f>
        <v>1209</v>
      </c>
      <c r="L21" s="12">
        <f t="shared" si="1"/>
        <v>-1.2127397501319725</v>
      </c>
    </row>
    <row r="22" spans="2:17" s="46" customFormat="1" ht="14.25" x14ac:dyDescent="0.2">
      <c r="B22" s="48" t="s">
        <v>67</v>
      </c>
      <c r="C22" s="49">
        <v>-200</v>
      </c>
      <c r="D22" s="49">
        <v>-602</v>
      </c>
      <c r="E22" s="50">
        <v>-639</v>
      </c>
      <c r="F22" s="50">
        <v>-951</v>
      </c>
      <c r="G22" s="50">
        <v>3768</v>
      </c>
      <c r="H22" s="50">
        <v>4276</v>
      </c>
      <c r="J22" s="47">
        <v>6745</v>
      </c>
      <c r="K22" s="50">
        <v>-1004</v>
      </c>
      <c r="L22" s="12">
        <f t="shared" si="1"/>
        <v>-1.1488510007412898</v>
      </c>
    </row>
    <row r="23" spans="2:17" x14ac:dyDescent="0.25">
      <c r="B23" s="53" t="s">
        <v>68</v>
      </c>
      <c r="C23" s="47">
        <v>0</v>
      </c>
      <c r="D23" s="47">
        <v>0</v>
      </c>
      <c r="E23" s="47">
        <v>0</v>
      </c>
      <c r="F23" s="47">
        <v>0</v>
      </c>
      <c r="G23" s="54">
        <v>-53041</v>
      </c>
      <c r="H23" s="54">
        <v>707</v>
      </c>
      <c r="J23" s="54">
        <f>SUM(J21:J22)</f>
        <v>1062</v>
      </c>
      <c r="K23" s="54">
        <f>SUM(K21:K22)</f>
        <v>205</v>
      </c>
      <c r="L23" s="12">
        <f t="shared" si="1"/>
        <v>-0.80696798493408661</v>
      </c>
    </row>
    <row r="24" spans="2:17" x14ac:dyDescent="0.25">
      <c r="B24" s="9" t="s">
        <v>69</v>
      </c>
      <c r="C24" s="47">
        <v>0</v>
      </c>
      <c r="D24" s="47">
        <v>0</v>
      </c>
      <c r="E24" s="47">
        <v>0</v>
      </c>
      <c r="F24" s="47">
        <v>0</v>
      </c>
      <c r="G24" s="47">
        <v>-1708</v>
      </c>
      <c r="H24" s="47">
        <v>0</v>
      </c>
      <c r="J24" s="47">
        <v>0</v>
      </c>
      <c r="K24" s="47">
        <v>0</v>
      </c>
      <c r="L24" s="12" t="str">
        <f t="shared" si="1"/>
        <v>н/п</v>
      </c>
    </row>
    <row r="25" spans="2:17" x14ac:dyDescent="0.25">
      <c r="B25" s="6" t="s">
        <v>70</v>
      </c>
      <c r="C25" s="51">
        <v>607</v>
      </c>
      <c r="D25" s="51">
        <v>1977</v>
      </c>
      <c r="E25" s="52">
        <v>-124</v>
      </c>
      <c r="F25" s="52">
        <v>963</v>
      </c>
      <c r="G25" s="52">
        <v>-54749</v>
      </c>
      <c r="H25" s="52">
        <v>707</v>
      </c>
      <c r="J25" s="52">
        <f>SUM(J23:J24)</f>
        <v>1062</v>
      </c>
      <c r="K25" s="52">
        <f>SUM(K23:K24)</f>
        <v>205</v>
      </c>
      <c r="L25" s="12">
        <f t="shared" si="1"/>
        <v>-0.80696798493408661</v>
      </c>
    </row>
    <row r="26" spans="2:17" x14ac:dyDescent="0.25">
      <c r="B26" s="9" t="s">
        <v>71</v>
      </c>
      <c r="C26" s="11"/>
      <c r="D26" s="11"/>
      <c r="E26" s="47"/>
      <c r="F26" s="47"/>
      <c r="G26" s="47"/>
      <c r="H26" s="47"/>
      <c r="J26" s="47"/>
      <c r="K26" s="47"/>
      <c r="L26" s="12"/>
    </row>
    <row r="27" spans="2:17" x14ac:dyDescent="0.25">
      <c r="B27" s="9" t="s">
        <v>72</v>
      </c>
      <c r="C27" s="11">
        <v>607</v>
      </c>
      <c r="D27" s="11">
        <v>1994</v>
      </c>
      <c r="E27" s="47">
        <v>-90</v>
      </c>
      <c r="F27" s="47">
        <v>1048</v>
      </c>
      <c r="G27" s="47">
        <v>-54400</v>
      </c>
      <c r="H27" s="47">
        <v>707</v>
      </c>
      <c r="J27" s="47">
        <v>1062</v>
      </c>
      <c r="K27" s="47">
        <v>205</v>
      </c>
      <c r="L27" s="12">
        <f t="shared" si="1"/>
        <v>-0.80696798493408661</v>
      </c>
      <c r="Q27" s="55"/>
    </row>
    <row r="28" spans="2:17" x14ac:dyDescent="0.25">
      <c r="B28" s="9" t="s">
        <v>73</v>
      </c>
      <c r="C28" s="11" t="s">
        <v>44</v>
      </c>
      <c r="D28" s="11">
        <v>-17</v>
      </c>
      <c r="E28" s="47">
        <v>-34</v>
      </c>
      <c r="F28" s="47">
        <v>-85</v>
      </c>
      <c r="G28" s="47">
        <v>-349</v>
      </c>
      <c r="H28" s="47">
        <v>0</v>
      </c>
      <c r="J28" s="47">
        <v>0</v>
      </c>
      <c r="K28" s="47">
        <v>0</v>
      </c>
      <c r="L28" s="12" t="str">
        <f t="shared" si="1"/>
        <v>н/п</v>
      </c>
    </row>
    <row r="29" spans="2:17" x14ac:dyDescent="0.25">
      <c r="B29" s="6" t="s">
        <v>74</v>
      </c>
      <c r="C29" s="7"/>
      <c r="D29" s="7"/>
      <c r="E29" s="56"/>
      <c r="F29" s="56"/>
      <c r="G29" s="56"/>
      <c r="H29" s="56"/>
      <c r="J29" s="56"/>
      <c r="K29" s="56"/>
      <c r="L29" s="12"/>
      <c r="Q29" s="55"/>
    </row>
    <row r="30" spans="2:17" ht="28.5" x14ac:dyDescent="0.25">
      <c r="B30" s="9" t="s">
        <v>75</v>
      </c>
      <c r="C30" s="57"/>
      <c r="D30" s="57"/>
      <c r="E30" s="47"/>
      <c r="F30" s="47"/>
      <c r="G30" s="47"/>
      <c r="H30" s="47"/>
      <c r="J30" s="47">
        <v>0</v>
      </c>
      <c r="K30" s="47">
        <v>0</v>
      </c>
      <c r="L30" s="12"/>
    </row>
    <row r="31" spans="2:17" x14ac:dyDescent="0.25">
      <c r="B31" s="58" t="s">
        <v>76</v>
      </c>
      <c r="C31" s="57">
        <v>486</v>
      </c>
      <c r="D31" s="57">
        <v>-317</v>
      </c>
      <c r="E31" s="47">
        <v>442</v>
      </c>
      <c r="F31" s="47">
        <v>36</v>
      </c>
      <c r="G31" s="47">
        <v>-1883</v>
      </c>
      <c r="H31" s="47">
        <v>-6885</v>
      </c>
      <c r="J31" s="47">
        <v>5292</v>
      </c>
      <c r="K31" s="47">
        <v>413</v>
      </c>
      <c r="L31" s="12">
        <f t="shared" si="1"/>
        <v>-0.92195767195767198</v>
      </c>
    </row>
    <row r="32" spans="2:17" ht="28.5" x14ac:dyDescent="0.25">
      <c r="B32" s="58" t="s">
        <v>77</v>
      </c>
      <c r="C32" s="47">
        <v>0</v>
      </c>
      <c r="D32" s="47">
        <v>0</v>
      </c>
      <c r="E32" s="47">
        <v>-2</v>
      </c>
      <c r="F32" s="47">
        <v>-12</v>
      </c>
      <c r="G32" s="47">
        <v>-128</v>
      </c>
      <c r="H32" s="47">
        <v>0</v>
      </c>
      <c r="J32" s="47">
        <v>0</v>
      </c>
      <c r="K32" s="47">
        <v>0</v>
      </c>
      <c r="L32" s="12" t="str">
        <f t="shared" si="1"/>
        <v>н/п</v>
      </c>
    </row>
    <row r="33" spans="2:12" ht="28.5" x14ac:dyDescent="0.25">
      <c r="B33" s="58" t="s">
        <v>78</v>
      </c>
      <c r="C33" s="47">
        <v>0</v>
      </c>
      <c r="D33" s="47">
        <v>0</v>
      </c>
      <c r="E33" s="47">
        <v>0</v>
      </c>
      <c r="F33" s="47">
        <v>0</v>
      </c>
      <c r="G33" s="47">
        <v>971</v>
      </c>
      <c r="H33" s="47">
        <v>6291</v>
      </c>
      <c r="J33" s="47">
        <v>-6291</v>
      </c>
      <c r="K33" s="47">
        <v>0</v>
      </c>
      <c r="L33" s="12">
        <f t="shared" si="1"/>
        <v>-1</v>
      </c>
    </row>
    <row r="34" spans="2:12" ht="28.5" x14ac:dyDescent="0.25">
      <c r="B34" s="59" t="s">
        <v>79</v>
      </c>
      <c r="C34" s="60">
        <v>486</v>
      </c>
      <c r="D34" s="60">
        <v>-317</v>
      </c>
      <c r="E34" s="61">
        <v>440</v>
      </c>
      <c r="F34" s="61">
        <v>24</v>
      </c>
      <c r="G34" s="61">
        <v>-1040</v>
      </c>
      <c r="H34" s="61">
        <v>-594</v>
      </c>
      <c r="J34" s="47">
        <v>-999</v>
      </c>
      <c r="K34" s="47">
        <v>413</v>
      </c>
      <c r="L34" s="12">
        <f t="shared" si="1"/>
        <v>-1.4134134134134135</v>
      </c>
    </row>
    <row r="35" spans="2:12" x14ac:dyDescent="0.25">
      <c r="B35" s="62" t="s">
        <v>74</v>
      </c>
      <c r="C35" s="63">
        <v>486</v>
      </c>
      <c r="D35" s="63">
        <v>-317</v>
      </c>
      <c r="E35" s="64">
        <v>440</v>
      </c>
      <c r="F35" s="64">
        <v>24</v>
      </c>
      <c r="G35" s="64">
        <v>-1040</v>
      </c>
      <c r="H35" s="64">
        <v>-594</v>
      </c>
      <c r="J35" s="64">
        <f>J34</f>
        <v>-999</v>
      </c>
      <c r="K35" s="64">
        <f>K34</f>
        <v>413</v>
      </c>
      <c r="L35" s="12">
        <f t="shared" si="1"/>
        <v>-1.4134134134134135</v>
      </c>
    </row>
    <row r="36" spans="2:12" x14ac:dyDescent="0.25">
      <c r="B36" s="65" t="s">
        <v>80</v>
      </c>
      <c r="C36" s="66">
        <v>1093</v>
      </c>
      <c r="D36" s="66">
        <v>1660</v>
      </c>
      <c r="E36" s="66">
        <v>316</v>
      </c>
      <c r="F36" s="66">
        <v>987</v>
      </c>
      <c r="G36" s="66">
        <v>-55789</v>
      </c>
      <c r="H36" s="66">
        <v>113</v>
      </c>
      <c r="J36" s="66">
        <f>J35+J25</f>
        <v>63</v>
      </c>
      <c r="K36" s="66">
        <f>K35+K25</f>
        <v>618</v>
      </c>
      <c r="L36" s="12">
        <f t="shared" si="1"/>
        <v>8.8095238095238102</v>
      </c>
    </row>
    <row r="37" spans="2:12" x14ac:dyDescent="0.25">
      <c r="B37" s="9" t="s">
        <v>81</v>
      </c>
      <c r="C37" s="57"/>
      <c r="D37" s="57"/>
      <c r="E37" s="47"/>
      <c r="F37" s="47"/>
      <c r="G37" s="47"/>
      <c r="H37" s="47"/>
      <c r="J37" s="47"/>
      <c r="K37" s="47"/>
      <c r="L37" s="12"/>
    </row>
    <row r="38" spans="2:12" x14ac:dyDescent="0.25">
      <c r="B38" s="9" t="s">
        <v>72</v>
      </c>
      <c r="C38" s="47">
        <v>1093</v>
      </c>
      <c r="D38" s="47">
        <v>1677</v>
      </c>
      <c r="E38" s="47">
        <v>260</v>
      </c>
      <c r="F38" s="47">
        <v>2120</v>
      </c>
      <c r="G38" s="47">
        <v>-55440</v>
      </c>
      <c r="H38" s="47">
        <v>113</v>
      </c>
      <c r="J38" s="47">
        <f>J36</f>
        <v>63</v>
      </c>
      <c r="K38" s="47">
        <f>K36</f>
        <v>618</v>
      </c>
      <c r="L38" s="12">
        <f t="shared" si="1"/>
        <v>8.8095238095238102</v>
      </c>
    </row>
    <row r="39" spans="2:12" x14ac:dyDescent="0.25">
      <c r="B39" s="39" t="s">
        <v>73</v>
      </c>
      <c r="C39" s="47" t="s">
        <v>44</v>
      </c>
      <c r="D39" s="47">
        <v>-17</v>
      </c>
      <c r="E39" s="47">
        <v>-68</v>
      </c>
      <c r="F39" s="47">
        <v>-170</v>
      </c>
      <c r="G39" s="47">
        <v>-349</v>
      </c>
      <c r="H39" s="47" t="s">
        <v>44</v>
      </c>
      <c r="J39" s="47"/>
      <c r="K39" s="47"/>
      <c r="L39" s="12"/>
    </row>
    <row r="40" spans="2:12" x14ac:dyDescent="0.25">
      <c r="B40" s="39"/>
      <c r="C40" s="47"/>
      <c r="D40" s="47"/>
      <c r="E40" s="47"/>
      <c r="F40" s="47"/>
      <c r="G40" s="47"/>
      <c r="H40" s="47"/>
      <c r="J40" s="47"/>
      <c r="K40" s="47"/>
      <c r="L40" s="12"/>
    </row>
    <row r="41" spans="2:12" x14ac:dyDescent="0.25">
      <c r="B41" s="62" t="s">
        <v>82</v>
      </c>
      <c r="C41" s="67">
        <f t="shared" ref="C41:K41" si="2">-(C6+C7+C8+C11)/(C9+C10)</f>
        <v>1.3176932769994811</v>
      </c>
      <c r="D41" s="67">
        <f t="shared" si="2"/>
        <v>1.3511872211829039</v>
      </c>
      <c r="E41" s="68">
        <f t="shared" si="2"/>
        <v>1.2595411930639675</v>
      </c>
      <c r="F41" s="68">
        <f t="shared" si="2"/>
        <v>1.3632401444950526</v>
      </c>
      <c r="G41" s="68">
        <f t="shared" si="2"/>
        <v>1.238701086171766</v>
      </c>
      <c r="H41" s="68">
        <f t="shared" si="2"/>
        <v>1.21498239568507</v>
      </c>
      <c r="J41" s="68">
        <f t="shared" si="2"/>
        <v>1.1978636153184734</v>
      </c>
      <c r="K41" s="68">
        <f t="shared" si="2"/>
        <v>1.1254117458022013</v>
      </c>
      <c r="L41" s="12">
        <f t="shared" si="1"/>
        <v>-6.048423926542712E-2</v>
      </c>
    </row>
    <row r="42" spans="2:12" x14ac:dyDescent="0.25">
      <c r="C42" s="35"/>
      <c r="D42" s="35"/>
      <c r="E42" s="35"/>
      <c r="F42" s="35"/>
      <c r="G42" s="35"/>
      <c r="H42" s="35"/>
      <c r="J42" s="35"/>
      <c r="K42" s="35"/>
    </row>
    <row r="44" spans="2:12" x14ac:dyDescent="0.25">
      <c r="J44" s="35"/>
      <c r="K44" s="35"/>
    </row>
    <row r="45" spans="2:12" x14ac:dyDescent="0.25">
      <c r="C45" s="35"/>
      <c r="D45" s="35"/>
      <c r="E45" s="35"/>
      <c r="F45" s="35"/>
      <c r="G45" s="35"/>
      <c r="H45" s="35"/>
      <c r="J45" s="35"/>
      <c r="K45" s="35"/>
    </row>
  </sheetData>
  <autoFilter ref="B5:H5" xr:uid="{00000000-0009-0000-0000-000001000000}"/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L45"/>
  <sheetViews>
    <sheetView showGridLines="0" zoomScale="90" workbookViewId="0">
      <pane xSplit="2" ySplit="5" topLeftCell="C6" activePane="bottomRight" state="frozen"/>
      <selection activeCell="K35" sqref="K35"/>
      <selection pane="topRight"/>
      <selection pane="bottomLeft"/>
      <selection pane="bottomRight" activeCell="L8" sqref="L8"/>
    </sheetView>
  </sheetViews>
  <sheetFormatPr defaultColWidth="9.140625" defaultRowHeight="15" x14ac:dyDescent="0.25"/>
  <cols>
    <col min="1" max="1" width="12" style="1" customWidth="1"/>
    <col min="2" max="2" width="143.28515625" style="1" customWidth="1"/>
    <col min="3" max="8" width="14.28515625" style="69" bestFit="1" customWidth="1"/>
    <col min="9" max="9" width="14.28515625" customWidth="1"/>
    <col min="10" max="11" width="14.28515625" style="69" customWidth="1"/>
    <col min="12" max="12" width="11.42578125" style="1" customWidth="1"/>
    <col min="13" max="16384" width="9.140625" style="1"/>
  </cols>
  <sheetData>
    <row r="5" spans="2:12" x14ac:dyDescent="0.25">
      <c r="B5" s="3" t="s">
        <v>83</v>
      </c>
      <c r="C5" s="36">
        <v>2018</v>
      </c>
      <c r="D5" s="36">
        <v>2019</v>
      </c>
      <c r="E5" s="36">
        <v>2020</v>
      </c>
      <c r="F5" s="36">
        <v>2021</v>
      </c>
      <c r="G5" s="36">
        <v>2022</v>
      </c>
      <c r="H5" s="37">
        <v>2023</v>
      </c>
      <c r="J5" s="4" t="s">
        <v>1</v>
      </c>
      <c r="K5" s="4" t="s">
        <v>2</v>
      </c>
      <c r="L5" s="38" t="s">
        <v>3</v>
      </c>
    </row>
    <row r="6" spans="2:12" x14ac:dyDescent="0.25">
      <c r="B6" s="70" t="s">
        <v>84</v>
      </c>
      <c r="C6" s="56"/>
      <c r="D6" s="56"/>
      <c r="E6" s="56"/>
      <c r="F6" s="56"/>
      <c r="G6" s="71"/>
      <c r="H6" s="71"/>
      <c r="J6" s="71"/>
      <c r="K6" s="71"/>
    </row>
    <row r="7" spans="2:12" s="46" customFormat="1" ht="14.25" x14ac:dyDescent="0.2">
      <c r="B7" s="72" t="s">
        <v>85</v>
      </c>
      <c r="C7" s="50">
        <v>70580</v>
      </c>
      <c r="D7" s="50">
        <v>88717</v>
      </c>
      <c r="E7" s="50">
        <v>81090</v>
      </c>
      <c r="F7" s="50">
        <v>122243</v>
      </c>
      <c r="G7" s="73">
        <v>155299</v>
      </c>
      <c r="H7" s="73">
        <v>164065</v>
      </c>
      <c r="J7" s="73">
        <v>69439</v>
      </c>
      <c r="K7" s="73">
        <v>91432</v>
      </c>
      <c r="L7" s="45">
        <f t="shared" ref="L7:L20" si="0">IFERROR(K7/J7-1,"н/п")</f>
        <v>0.31672403116404335</v>
      </c>
    </row>
    <row r="8" spans="2:12" x14ac:dyDescent="0.25">
      <c r="B8" s="74" t="s">
        <v>86</v>
      </c>
      <c r="C8" s="75">
        <v>2</v>
      </c>
      <c r="D8" s="75">
        <v>12362</v>
      </c>
      <c r="E8" s="75">
        <v>2322</v>
      </c>
      <c r="F8" s="75">
        <v>1243</v>
      </c>
      <c r="G8" s="69">
        <v>1958</v>
      </c>
      <c r="H8" s="69">
        <v>15214</v>
      </c>
      <c r="J8" s="73">
        <v>529</v>
      </c>
      <c r="K8" s="73">
        <v>277</v>
      </c>
      <c r="L8" s="45">
        <f t="shared" si="0"/>
        <v>-0.47637051039697542</v>
      </c>
    </row>
    <row r="9" spans="2:12" s="22" customFormat="1" ht="14.25" x14ac:dyDescent="0.2">
      <c r="B9" s="72" t="s">
        <v>87</v>
      </c>
      <c r="C9" s="50">
        <v>-185171</v>
      </c>
      <c r="D9" s="50">
        <v>-244572</v>
      </c>
      <c r="E9" s="50">
        <v>-139003</v>
      </c>
      <c r="F9" s="50">
        <v>-134112</v>
      </c>
      <c r="G9" s="73">
        <v>-92247</v>
      </c>
      <c r="H9" s="73">
        <v>-213165</v>
      </c>
      <c r="J9" s="73">
        <v>-82536</v>
      </c>
      <c r="K9" s="73">
        <v>-110690</v>
      </c>
      <c r="L9" s="45">
        <f t="shared" si="0"/>
        <v>0.34111175729378695</v>
      </c>
    </row>
    <row r="10" spans="2:12" x14ac:dyDescent="0.25">
      <c r="B10" s="74" t="s">
        <v>88</v>
      </c>
      <c r="C10" s="75">
        <v>-369</v>
      </c>
      <c r="D10" s="75">
        <v>-394</v>
      </c>
      <c r="E10" s="75">
        <v>-727</v>
      </c>
      <c r="F10" s="75">
        <v>-901</v>
      </c>
      <c r="G10" s="69">
        <v>-63</v>
      </c>
      <c r="H10" s="69">
        <v>-261</v>
      </c>
      <c r="J10" s="73">
        <v>-435</v>
      </c>
      <c r="K10" s="73">
        <v>-610</v>
      </c>
      <c r="L10" s="45">
        <f t="shared" si="0"/>
        <v>0.40229885057471271</v>
      </c>
    </row>
    <row r="11" spans="2:12" x14ac:dyDescent="0.25">
      <c r="B11" s="74" t="s">
        <v>89</v>
      </c>
      <c r="C11" s="75">
        <v>2252</v>
      </c>
      <c r="D11" s="75">
        <v>2019</v>
      </c>
      <c r="E11" s="75">
        <v>3310</v>
      </c>
      <c r="F11" s="75">
        <v>4448</v>
      </c>
      <c r="G11" s="69">
        <v>3911</v>
      </c>
      <c r="H11" s="69">
        <v>3563</v>
      </c>
      <c r="J11" s="73">
        <v>4082</v>
      </c>
      <c r="K11" s="73">
        <v>1982</v>
      </c>
      <c r="L11" s="45">
        <f t="shared" si="0"/>
        <v>-0.51445369916707495</v>
      </c>
    </row>
    <row r="12" spans="2:12" x14ac:dyDescent="0.25">
      <c r="B12" s="74" t="s">
        <v>90</v>
      </c>
      <c r="C12" s="75">
        <v>-26957</v>
      </c>
      <c r="D12" s="75">
        <v>-36616</v>
      </c>
      <c r="E12" s="75">
        <v>-47085</v>
      </c>
      <c r="F12" s="75">
        <v>-55695</v>
      </c>
      <c r="G12" s="69">
        <v>-60412</v>
      </c>
      <c r="H12" s="69">
        <v>-59924</v>
      </c>
      <c r="J12" s="73">
        <v>-27157</v>
      </c>
      <c r="K12" s="73">
        <v>-47269</v>
      </c>
      <c r="L12" s="45">
        <f t="shared" si="0"/>
        <v>0.74058253857200729</v>
      </c>
    </row>
    <row r="13" spans="2:12" x14ac:dyDescent="0.25">
      <c r="B13" s="74" t="s">
        <v>91</v>
      </c>
      <c r="C13" s="75">
        <v>2272</v>
      </c>
      <c r="D13" s="75">
        <v>2957</v>
      </c>
      <c r="E13" s="75">
        <v>2238</v>
      </c>
      <c r="F13" s="75">
        <v>2690</v>
      </c>
      <c r="G13" s="69">
        <v>3431</v>
      </c>
      <c r="H13" s="69">
        <v>2318</v>
      </c>
      <c r="J13" s="73">
        <v>712</v>
      </c>
      <c r="K13" s="73">
        <v>779</v>
      </c>
      <c r="L13" s="45">
        <f t="shared" si="0"/>
        <v>9.4101123595505598E-2</v>
      </c>
    </row>
    <row r="14" spans="2:12" x14ac:dyDescent="0.25">
      <c r="B14" s="74" t="s">
        <v>92</v>
      </c>
      <c r="C14" s="75">
        <v>8982</v>
      </c>
      <c r="D14" s="75">
        <v>3865</v>
      </c>
      <c r="E14" s="75">
        <v>6579</v>
      </c>
      <c r="F14" s="75">
        <v>-5925</v>
      </c>
      <c r="G14" s="69">
        <v>-13592</v>
      </c>
      <c r="H14" s="69">
        <v>5783</v>
      </c>
      <c r="J14" s="73">
        <v>2573</v>
      </c>
      <c r="K14" s="73">
        <v>-2013</v>
      </c>
      <c r="L14" s="45">
        <f t="shared" si="0"/>
        <v>-1.782355227361057</v>
      </c>
    </row>
    <row r="15" spans="2:12" s="22" customFormat="1" ht="14.25" x14ac:dyDescent="0.2">
      <c r="B15" s="72" t="s">
        <v>93</v>
      </c>
      <c r="C15" s="50">
        <v>-1309</v>
      </c>
      <c r="D15" s="50">
        <v>-1110</v>
      </c>
      <c r="E15" s="50">
        <v>-690</v>
      </c>
      <c r="F15" s="50">
        <v>1378</v>
      </c>
      <c r="G15" s="73">
        <v>-21711</v>
      </c>
      <c r="H15" s="73">
        <v>-16</v>
      </c>
      <c r="J15" s="73">
        <v>-77</v>
      </c>
      <c r="K15" s="73">
        <v>0</v>
      </c>
      <c r="L15" s="45">
        <f t="shared" si="0"/>
        <v>-1</v>
      </c>
    </row>
    <row r="16" spans="2:12" s="22" customFormat="1" ht="14.25" x14ac:dyDescent="0.2">
      <c r="B16" s="72" t="s">
        <v>94</v>
      </c>
      <c r="C16" s="50"/>
      <c r="D16" s="50"/>
      <c r="E16" s="50"/>
      <c r="F16" s="50"/>
      <c r="G16" s="73"/>
      <c r="H16" s="73">
        <v>-17101</v>
      </c>
      <c r="J16" s="73">
        <v>0</v>
      </c>
      <c r="K16" s="73">
        <v>-708</v>
      </c>
      <c r="L16" s="45" t="str">
        <f t="shared" si="0"/>
        <v>н/п</v>
      </c>
    </row>
    <row r="17" spans="2:12" x14ac:dyDescent="0.25">
      <c r="B17" s="74" t="s">
        <v>95</v>
      </c>
      <c r="C17" s="75">
        <v>-4633</v>
      </c>
      <c r="D17" s="75">
        <v>-7947</v>
      </c>
      <c r="E17" s="75">
        <v>-7323</v>
      </c>
      <c r="F17" s="75">
        <v>-8169</v>
      </c>
      <c r="G17" s="69">
        <v>-2251</v>
      </c>
      <c r="H17" s="69">
        <v>-5090</v>
      </c>
      <c r="J17" s="73">
        <v>-2257</v>
      </c>
      <c r="K17" s="73">
        <v>-617</v>
      </c>
      <c r="L17" s="45">
        <f t="shared" si="0"/>
        <v>-0.72662826761187416</v>
      </c>
    </row>
    <row r="18" spans="2:12" x14ac:dyDescent="0.25">
      <c r="B18" s="76" t="s">
        <v>96</v>
      </c>
      <c r="C18" s="77">
        <v>-134351</v>
      </c>
      <c r="D18" s="77">
        <v>-180719</v>
      </c>
      <c r="E18" s="77">
        <v>-99289</v>
      </c>
      <c r="F18" s="77">
        <v>-72800</v>
      </c>
      <c r="G18" s="77">
        <v>-25677</v>
      </c>
      <c r="H18" s="77">
        <v>-104614</v>
      </c>
      <c r="J18" s="77">
        <f>SUM(J7:J17)</f>
        <v>-35127</v>
      </c>
      <c r="K18" s="77">
        <f>SUM(K7:K17)</f>
        <v>-67437</v>
      </c>
      <c r="L18" s="45">
        <f t="shared" si="0"/>
        <v>0.91980527799128886</v>
      </c>
    </row>
    <row r="19" spans="2:12" x14ac:dyDescent="0.25">
      <c r="B19" s="74" t="s">
        <v>97</v>
      </c>
      <c r="C19" s="75">
        <v>71</v>
      </c>
      <c r="D19" s="75">
        <v>-244</v>
      </c>
      <c r="E19" s="75">
        <v>-655</v>
      </c>
      <c r="F19" s="75">
        <v>-935</v>
      </c>
      <c r="G19" s="75">
        <v>-482</v>
      </c>
      <c r="H19" s="75">
        <v>-1063</v>
      </c>
      <c r="J19" s="75">
        <v>-130</v>
      </c>
      <c r="K19" s="75">
        <v>973</v>
      </c>
      <c r="L19" s="45">
        <f t="shared" si="0"/>
        <v>-8.4846153846153847</v>
      </c>
    </row>
    <row r="20" spans="2:12" x14ac:dyDescent="0.25">
      <c r="B20" s="78" t="s">
        <v>98</v>
      </c>
      <c r="C20" s="79">
        <v>-134280</v>
      </c>
      <c r="D20" s="79">
        <v>-180963</v>
      </c>
      <c r="E20" s="79">
        <v>-99944</v>
      </c>
      <c r="F20" s="79">
        <v>-73735</v>
      </c>
      <c r="G20" s="79">
        <v>-26159</v>
      </c>
      <c r="H20" s="79">
        <v>-105677</v>
      </c>
      <c r="J20" s="79">
        <f>SUM(J18:J19)</f>
        <v>-35257</v>
      </c>
      <c r="K20" s="79">
        <f>SUM(K18:K19)</f>
        <v>-66464</v>
      </c>
      <c r="L20" s="45">
        <f t="shared" si="0"/>
        <v>0.88512919420256964</v>
      </c>
    </row>
    <row r="21" spans="2:12" x14ac:dyDescent="0.25">
      <c r="B21" s="76"/>
      <c r="L21" s="12"/>
    </row>
    <row r="22" spans="2:12" x14ac:dyDescent="0.25">
      <c r="B22" s="70" t="s">
        <v>99</v>
      </c>
      <c r="C22" s="56"/>
      <c r="D22" s="56"/>
      <c r="E22" s="56"/>
      <c r="F22" s="56"/>
      <c r="G22" s="71"/>
      <c r="H22" s="71"/>
      <c r="J22" s="71"/>
      <c r="K22" s="71"/>
      <c r="L22" s="12"/>
    </row>
    <row r="23" spans="2:12" s="22" customFormat="1" ht="14.25" x14ac:dyDescent="0.2">
      <c r="B23" s="72" t="s">
        <v>100</v>
      </c>
      <c r="C23" s="50">
        <v>-2293</v>
      </c>
      <c r="D23" s="50">
        <v>2229</v>
      </c>
      <c r="E23" s="50">
        <v>-3580</v>
      </c>
      <c r="F23" s="50">
        <v>-36</v>
      </c>
      <c r="G23" s="73">
        <v>-15413</v>
      </c>
      <c r="H23" s="73">
        <v>-12578</v>
      </c>
      <c r="J23" s="73">
        <v>177</v>
      </c>
      <c r="K23" s="73">
        <v>-6</v>
      </c>
      <c r="L23" s="45">
        <f t="shared" ref="L23:L45" si="1">IFERROR(K23/J23-1,"н/п")</f>
        <v>-1.0338983050847457</v>
      </c>
    </row>
    <row r="24" spans="2:12" x14ac:dyDescent="0.25">
      <c r="B24" s="74" t="s">
        <v>10</v>
      </c>
      <c r="C24" s="75">
        <v>-14021</v>
      </c>
      <c r="D24" s="75">
        <v>-12360</v>
      </c>
      <c r="E24" s="75">
        <v>-15908</v>
      </c>
      <c r="F24" s="75">
        <v>-14264</v>
      </c>
      <c r="G24" s="69">
        <v>-1599</v>
      </c>
      <c r="H24" s="69">
        <v>0</v>
      </c>
      <c r="J24" s="73">
        <v>259</v>
      </c>
      <c r="K24" s="73">
        <v>0</v>
      </c>
      <c r="L24" s="45">
        <f t="shared" si="1"/>
        <v>-1</v>
      </c>
    </row>
    <row r="25" spans="2:12" x14ac:dyDescent="0.25">
      <c r="B25" s="74" t="s">
        <v>101</v>
      </c>
      <c r="C25" s="75">
        <v>1056</v>
      </c>
      <c r="D25" s="75">
        <v>3897</v>
      </c>
      <c r="E25" s="75">
        <v>1446</v>
      </c>
      <c r="F25" s="75">
        <v>13166</v>
      </c>
      <c r="G25" s="69">
        <v>4945</v>
      </c>
      <c r="H25" s="69">
        <v>4096</v>
      </c>
      <c r="J25" s="73">
        <v>230</v>
      </c>
      <c r="K25" s="73">
        <v>0</v>
      </c>
      <c r="L25" s="45">
        <f t="shared" si="1"/>
        <v>-1</v>
      </c>
    </row>
    <row r="26" spans="2:12" x14ac:dyDescent="0.25">
      <c r="B26" s="74" t="s">
        <v>102</v>
      </c>
      <c r="C26" s="75">
        <v>-8</v>
      </c>
      <c r="D26" s="75">
        <v>-3616</v>
      </c>
      <c r="E26" s="75">
        <v>-270</v>
      </c>
      <c r="F26" s="75">
        <v>-4609</v>
      </c>
      <c r="G26" s="69">
        <v>-19042</v>
      </c>
      <c r="H26" s="69">
        <v>-18941</v>
      </c>
      <c r="J26" s="69">
        <v>-8563</v>
      </c>
      <c r="K26" s="69">
        <v>-2408</v>
      </c>
      <c r="L26" s="45">
        <f t="shared" si="1"/>
        <v>-0.71879014364124716</v>
      </c>
    </row>
    <row r="27" spans="2:12" s="22" customFormat="1" ht="14.25" x14ac:dyDescent="0.2">
      <c r="B27" s="72" t="s">
        <v>103</v>
      </c>
      <c r="C27" s="50">
        <v>0</v>
      </c>
      <c r="D27" s="50">
        <v>-312</v>
      </c>
      <c r="E27" s="50">
        <v>-418</v>
      </c>
      <c r="F27" s="50">
        <v>-694</v>
      </c>
      <c r="G27" s="73">
        <v>-446</v>
      </c>
      <c r="H27" s="73">
        <v>0</v>
      </c>
      <c r="J27" s="73">
        <v>0</v>
      </c>
      <c r="K27" s="73">
        <v>0</v>
      </c>
      <c r="L27" s="45" t="str">
        <f t="shared" si="1"/>
        <v>н/п</v>
      </c>
    </row>
    <row r="28" spans="2:12" x14ac:dyDescent="0.25">
      <c r="B28" s="74" t="s">
        <v>104</v>
      </c>
      <c r="C28" s="75"/>
      <c r="D28" s="75"/>
      <c r="E28" s="75">
        <v>330</v>
      </c>
      <c r="F28" s="75">
        <v>0</v>
      </c>
      <c r="G28" s="69">
        <v>0</v>
      </c>
      <c r="H28" s="69">
        <v>0</v>
      </c>
      <c r="J28" s="69">
        <v>0</v>
      </c>
      <c r="K28" s="69">
        <v>0</v>
      </c>
      <c r="L28" s="45" t="str">
        <f t="shared" si="1"/>
        <v>н/п</v>
      </c>
    </row>
    <row r="29" spans="2:12" s="22" customFormat="1" ht="14.25" x14ac:dyDescent="0.2">
      <c r="B29" s="72" t="s">
        <v>105</v>
      </c>
      <c r="C29" s="50">
        <v>0</v>
      </c>
      <c r="D29" s="50">
        <v>-4363</v>
      </c>
      <c r="E29" s="50">
        <v>0</v>
      </c>
      <c r="F29" s="50">
        <v>1036</v>
      </c>
      <c r="G29" s="50">
        <v>1741</v>
      </c>
      <c r="H29" s="50">
        <v>-128</v>
      </c>
      <c r="J29" s="50">
        <v>-158</v>
      </c>
      <c r="K29" s="50">
        <v>0</v>
      </c>
      <c r="L29" s="45">
        <f t="shared" si="1"/>
        <v>-1</v>
      </c>
    </row>
    <row r="30" spans="2:12" x14ac:dyDescent="0.25">
      <c r="B30" s="78" t="s">
        <v>106</v>
      </c>
      <c r="C30" s="79">
        <v>-15266</v>
      </c>
      <c r="D30" s="79">
        <v>-14525</v>
      </c>
      <c r="E30" s="79">
        <v>-18400</v>
      </c>
      <c r="F30" s="79">
        <v>-5401</v>
      </c>
      <c r="G30" s="79">
        <v>-29814</v>
      </c>
      <c r="H30" s="79">
        <v>-27551</v>
      </c>
      <c r="J30" s="79">
        <f>SUM(J23:J29)</f>
        <v>-8055</v>
      </c>
      <c r="K30" s="79">
        <f>SUM(K23:K29)</f>
        <v>-2414</v>
      </c>
      <c r="L30" s="45">
        <f t="shared" si="1"/>
        <v>-0.70031036623215392</v>
      </c>
    </row>
    <row r="31" spans="2:12" x14ac:dyDescent="0.25">
      <c r="B31" s="76"/>
      <c r="C31" s="80"/>
      <c r="D31" s="80"/>
      <c r="E31" s="80"/>
      <c r="F31" s="80"/>
      <c r="G31" s="80"/>
      <c r="H31" s="80"/>
      <c r="J31" s="80"/>
      <c r="K31" s="80"/>
      <c r="L31" s="12"/>
    </row>
    <row r="32" spans="2:12" x14ac:dyDescent="0.25">
      <c r="B32" s="70" t="s">
        <v>107</v>
      </c>
      <c r="C32" s="56"/>
      <c r="D32" s="56"/>
      <c r="E32" s="56"/>
      <c r="F32" s="56"/>
      <c r="G32" s="56"/>
      <c r="H32" s="56"/>
      <c r="J32" s="56"/>
      <c r="K32" s="56"/>
      <c r="L32" s="12"/>
    </row>
    <row r="33" spans="2:12" x14ac:dyDescent="0.25">
      <c r="B33" s="74" t="s">
        <v>25</v>
      </c>
      <c r="C33" s="75">
        <v>157895</v>
      </c>
      <c r="D33" s="75">
        <v>134702</v>
      </c>
      <c r="E33" s="75">
        <v>134836</v>
      </c>
      <c r="F33" s="75">
        <v>100535</v>
      </c>
      <c r="G33" s="69">
        <v>134263</v>
      </c>
      <c r="H33" s="69">
        <v>160288</v>
      </c>
      <c r="J33" s="69">
        <v>52586</v>
      </c>
      <c r="K33" s="69">
        <v>58894</v>
      </c>
      <c r="L33" s="45">
        <f t="shared" si="1"/>
        <v>0.11995588179363326</v>
      </c>
    </row>
    <row r="34" spans="2:12" x14ac:dyDescent="0.25">
      <c r="B34" s="74" t="s">
        <v>108</v>
      </c>
      <c r="C34" s="75">
        <v>-58120</v>
      </c>
      <c r="D34" s="75">
        <v>-49401</v>
      </c>
      <c r="E34" s="75">
        <v>-96352</v>
      </c>
      <c r="F34" s="75">
        <v>-44708</v>
      </c>
      <c r="G34" s="69">
        <v>-159979</v>
      </c>
      <c r="H34" s="69">
        <v>-86439</v>
      </c>
      <c r="J34" s="69">
        <v>-30268</v>
      </c>
      <c r="K34" s="69">
        <v>-35343</v>
      </c>
      <c r="L34" s="45">
        <f t="shared" si="1"/>
        <v>0.16766882516188719</v>
      </c>
    </row>
    <row r="35" spans="2:12" x14ac:dyDescent="0.25">
      <c r="B35" s="74" t="s">
        <v>27</v>
      </c>
      <c r="C35" s="75">
        <v>54788</v>
      </c>
      <c r="D35" s="75">
        <v>113543</v>
      </c>
      <c r="E35" s="75">
        <v>149666</v>
      </c>
      <c r="F35" s="75">
        <v>60963</v>
      </c>
      <c r="G35" s="69">
        <v>25018</v>
      </c>
      <c r="H35" s="69">
        <v>99565</v>
      </c>
      <c r="J35" s="69">
        <v>23668</v>
      </c>
      <c r="K35" s="69">
        <v>66514</v>
      </c>
      <c r="L35" s="45">
        <f t="shared" si="1"/>
        <v>1.8102923778942031</v>
      </c>
    </row>
    <row r="36" spans="2:12" x14ac:dyDescent="0.25">
      <c r="B36" s="74" t="s">
        <v>109</v>
      </c>
      <c r="C36" s="75">
        <v>-17789</v>
      </c>
      <c r="D36" s="75">
        <v>-2722</v>
      </c>
      <c r="E36" s="75">
        <v>-24585</v>
      </c>
      <c r="F36" s="75">
        <v>-47369</v>
      </c>
      <c r="G36" s="69">
        <v>-48207</v>
      </c>
      <c r="H36" s="69">
        <v>-42984</v>
      </c>
      <c r="J36" s="69">
        <v>-25463</v>
      </c>
      <c r="K36" s="69">
        <v>-36017</v>
      </c>
      <c r="L36" s="45">
        <f t="shared" si="1"/>
        <v>0.41448376075089355</v>
      </c>
    </row>
    <row r="37" spans="2:12" x14ac:dyDescent="0.25">
      <c r="B37" s="74" t="s">
        <v>110</v>
      </c>
      <c r="C37" s="75">
        <v>-1734</v>
      </c>
      <c r="D37" s="75">
        <v>-3911</v>
      </c>
      <c r="E37" s="75">
        <v>-7762</v>
      </c>
      <c r="F37" s="75">
        <v>-4356</v>
      </c>
      <c r="G37" s="69">
        <v>-17684</v>
      </c>
      <c r="H37" s="69">
        <v>-2884</v>
      </c>
      <c r="J37" s="69">
        <v>-1373</v>
      </c>
      <c r="K37" s="69">
        <v>-628</v>
      </c>
      <c r="L37" s="45">
        <f t="shared" si="1"/>
        <v>-0.54260742898761838</v>
      </c>
    </row>
    <row r="38" spans="2:12" s="22" customFormat="1" ht="14.25" x14ac:dyDescent="0.2">
      <c r="B38" s="72" t="s">
        <v>111</v>
      </c>
      <c r="C38" s="50" t="s">
        <v>44</v>
      </c>
      <c r="D38" s="50">
        <v>1162</v>
      </c>
      <c r="E38" s="50">
        <v>-173</v>
      </c>
      <c r="F38" s="50">
        <v>0</v>
      </c>
      <c r="G38" s="73">
        <v>0</v>
      </c>
      <c r="H38" s="73">
        <v>0</v>
      </c>
      <c r="J38" s="73">
        <v>0</v>
      </c>
      <c r="K38" s="73">
        <v>0</v>
      </c>
      <c r="L38" s="45" t="str">
        <f t="shared" si="1"/>
        <v>н/п</v>
      </c>
    </row>
    <row r="39" spans="2:12" s="22" customFormat="1" ht="14.25" x14ac:dyDescent="0.2">
      <c r="B39" s="81" t="s">
        <v>112</v>
      </c>
      <c r="C39" s="50">
        <v>-108</v>
      </c>
      <c r="D39" s="50">
        <v>-504</v>
      </c>
      <c r="E39" s="50">
        <v>-494</v>
      </c>
      <c r="F39" s="50">
        <v>-156</v>
      </c>
      <c r="G39" s="73">
        <v>-285</v>
      </c>
      <c r="H39" s="73">
        <v>0</v>
      </c>
      <c r="J39" s="73">
        <v>0</v>
      </c>
      <c r="K39" s="73">
        <v>0</v>
      </c>
      <c r="L39" s="45" t="str">
        <f t="shared" si="1"/>
        <v>н/п</v>
      </c>
    </row>
    <row r="40" spans="2:12" x14ac:dyDescent="0.25">
      <c r="B40" s="82" t="s">
        <v>113</v>
      </c>
      <c r="C40" s="75">
        <v>14800</v>
      </c>
      <c r="D40" s="75">
        <v>8900</v>
      </c>
      <c r="E40" s="75">
        <v>15482</v>
      </c>
      <c r="F40" s="75">
        <v>19978</v>
      </c>
      <c r="G40" s="69">
        <v>73334</v>
      </c>
      <c r="H40" s="69">
        <v>0</v>
      </c>
      <c r="J40" s="69">
        <v>0</v>
      </c>
      <c r="K40" s="69">
        <v>2500</v>
      </c>
      <c r="L40" s="45" t="str">
        <f t="shared" si="1"/>
        <v>н/п</v>
      </c>
    </row>
    <row r="41" spans="2:12" x14ac:dyDescent="0.25">
      <c r="B41" s="78" t="s">
        <v>114</v>
      </c>
      <c r="C41" s="79">
        <v>149732</v>
      </c>
      <c r="D41" s="79">
        <v>201769</v>
      </c>
      <c r="E41" s="79">
        <v>170618</v>
      </c>
      <c r="F41" s="79">
        <v>84887</v>
      </c>
      <c r="G41" s="79">
        <v>6460</v>
      </c>
      <c r="H41" s="79">
        <v>127546</v>
      </c>
      <c r="J41" s="79">
        <f>SUM(J33:J40)</f>
        <v>19150</v>
      </c>
      <c r="K41" s="79">
        <f>SUM(K33:K40)</f>
        <v>55920</v>
      </c>
      <c r="L41" s="45">
        <f t="shared" si="1"/>
        <v>1.9201044386422979</v>
      </c>
    </row>
    <row r="42" spans="2:12" x14ac:dyDescent="0.25">
      <c r="B42" s="74" t="s">
        <v>115</v>
      </c>
      <c r="C42" s="75">
        <v>1144</v>
      </c>
      <c r="D42" s="75">
        <v>-2450</v>
      </c>
      <c r="E42" s="75">
        <v>5567</v>
      </c>
      <c r="F42" s="75">
        <v>1802</v>
      </c>
      <c r="G42" s="75">
        <v>4540</v>
      </c>
      <c r="H42" s="75">
        <v>-273</v>
      </c>
      <c r="J42" s="75">
        <v>-83</v>
      </c>
      <c r="K42" s="75">
        <v>-103</v>
      </c>
      <c r="L42" s="45">
        <f t="shared" si="1"/>
        <v>0.24096385542168686</v>
      </c>
    </row>
    <row r="43" spans="2:12" x14ac:dyDescent="0.25">
      <c r="B43" s="76" t="s">
        <v>116</v>
      </c>
      <c r="C43" s="77">
        <v>1330</v>
      </c>
      <c r="D43" s="77">
        <v>3831</v>
      </c>
      <c r="E43" s="77">
        <v>57841</v>
      </c>
      <c r="F43" s="77">
        <v>7553</v>
      </c>
      <c r="G43" s="77">
        <v>-44973</v>
      </c>
      <c r="H43" s="77">
        <v>-5955</v>
      </c>
      <c r="J43" s="77">
        <f>SUM(J41:J42)+J30+J20</f>
        <v>-24245</v>
      </c>
      <c r="K43" s="77">
        <f>SUM(K41:K42)+K30+K20</f>
        <v>-13061</v>
      </c>
      <c r="L43" s="45">
        <f t="shared" si="1"/>
        <v>-0.46129098783254274</v>
      </c>
    </row>
    <row r="44" spans="2:12" x14ac:dyDescent="0.25">
      <c r="B44" s="76" t="s">
        <v>117</v>
      </c>
      <c r="C44" s="77">
        <v>12525</v>
      </c>
      <c r="D44" s="77">
        <v>13855</v>
      </c>
      <c r="E44" s="77">
        <v>17686</v>
      </c>
      <c r="F44" s="77">
        <v>75527</v>
      </c>
      <c r="G44" s="77">
        <v>83080</v>
      </c>
      <c r="H44" s="77">
        <v>38107</v>
      </c>
      <c r="J44" s="77">
        <v>38107</v>
      </c>
      <c r="K44" s="77">
        <f>H45</f>
        <v>32152</v>
      </c>
      <c r="L44" s="45">
        <f t="shared" si="1"/>
        <v>-0.15627050148266719</v>
      </c>
    </row>
    <row r="45" spans="2:12" x14ac:dyDescent="0.25">
      <c r="B45" s="78" t="s">
        <v>118</v>
      </c>
      <c r="C45" s="79">
        <v>13855</v>
      </c>
      <c r="D45" s="79">
        <v>17686</v>
      </c>
      <c r="E45" s="79">
        <v>75527</v>
      </c>
      <c r="F45" s="79">
        <v>83080</v>
      </c>
      <c r="G45" s="79">
        <v>38107</v>
      </c>
      <c r="H45" s="79">
        <v>32152</v>
      </c>
      <c r="J45" s="79">
        <f>SUM(J43:J44)</f>
        <v>13862</v>
      </c>
      <c r="K45" s="79">
        <f>SUM(K43:K44)</f>
        <v>19091</v>
      </c>
      <c r="L45" s="45">
        <f t="shared" si="1"/>
        <v>0.37721829461838108</v>
      </c>
    </row>
  </sheetData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L64"/>
  <sheetViews>
    <sheetView showGridLines="0" zoomScale="85" workbookViewId="0">
      <pane xSplit="2" ySplit="5" topLeftCell="C6" activePane="bottomRight" state="frozen"/>
      <selection activeCell="I15" sqref="I15"/>
      <selection pane="topRight"/>
      <selection pane="bottomLeft"/>
      <selection pane="bottomRight" activeCell="C6" sqref="C6"/>
    </sheetView>
  </sheetViews>
  <sheetFormatPr defaultColWidth="9.140625" defaultRowHeight="14.25" x14ac:dyDescent="0.2"/>
  <cols>
    <col min="1" max="1" width="5.28515625" style="1" customWidth="1"/>
    <col min="2" max="2" width="88.85546875" style="1" customWidth="1"/>
    <col min="3" max="4" width="11.7109375" style="1" bestFit="1" customWidth="1"/>
    <col min="5" max="6" width="10.140625" style="1" customWidth="1"/>
    <col min="7" max="8" width="12.140625" style="1" customWidth="1"/>
    <col min="9" max="9" width="13.28515625" style="83" customWidth="1"/>
    <col min="10" max="10" width="16" style="1" customWidth="1"/>
    <col min="11" max="16384" width="9.140625" style="1"/>
  </cols>
  <sheetData>
    <row r="5" spans="2:11" ht="15" x14ac:dyDescent="0.25">
      <c r="B5" s="84" t="s">
        <v>119</v>
      </c>
      <c r="C5" s="4">
        <v>2021</v>
      </c>
      <c r="D5" s="4">
        <v>2022</v>
      </c>
      <c r="E5" s="4">
        <v>2023</v>
      </c>
      <c r="F5" s="85"/>
      <c r="G5" s="4" t="s">
        <v>1</v>
      </c>
      <c r="H5" s="4" t="s">
        <v>2</v>
      </c>
      <c r="I5" s="86" t="s">
        <v>3</v>
      </c>
      <c r="J5" s="87" t="s">
        <v>120</v>
      </c>
    </row>
    <row r="6" spans="2:11" x14ac:dyDescent="0.2">
      <c r="B6" s="88"/>
      <c r="C6" s="89"/>
      <c r="D6" s="89"/>
      <c r="E6" s="89"/>
      <c r="F6" s="89"/>
      <c r="G6" s="89"/>
      <c r="H6" s="89"/>
      <c r="I6" s="90"/>
    </row>
    <row r="7" spans="2:11" s="91" customFormat="1" ht="17.25" x14ac:dyDescent="0.25">
      <c r="B7" s="92" t="s">
        <v>121</v>
      </c>
      <c r="C7" s="93">
        <v>1355</v>
      </c>
      <c r="D7" s="93">
        <v>1247</v>
      </c>
      <c r="E7" s="93">
        <v>1562</v>
      </c>
      <c r="F7" s="94"/>
      <c r="G7" s="93">
        <v>1252.17922994009</v>
      </c>
      <c r="H7" s="93">
        <v>1783.9626021425599</v>
      </c>
      <c r="I7" s="90">
        <f>IFERROR(H7/G7-1,"н/п")</f>
        <v>0.42468630647061034</v>
      </c>
      <c r="J7" s="90">
        <f>IFERROR(H7/E7-1,"н/п")</f>
        <v>0.14210153786335455</v>
      </c>
      <c r="K7" s="95"/>
    </row>
    <row r="8" spans="2:11" s="91" customFormat="1" ht="15" x14ac:dyDescent="0.25">
      <c r="C8" s="94"/>
      <c r="D8" s="94"/>
      <c r="E8" s="94"/>
      <c r="F8" s="94"/>
      <c r="G8" s="94"/>
      <c r="H8" s="94"/>
      <c r="I8" s="90"/>
      <c r="J8" s="90"/>
      <c r="K8" s="95"/>
    </row>
    <row r="9" spans="2:11" s="96" customFormat="1" ht="15" x14ac:dyDescent="0.25">
      <c r="B9" s="97" t="s">
        <v>122</v>
      </c>
      <c r="C9" s="98">
        <v>980</v>
      </c>
      <c r="D9" s="98">
        <v>862</v>
      </c>
      <c r="E9" s="98">
        <v>878</v>
      </c>
      <c r="F9" s="99"/>
      <c r="G9" s="98">
        <v>829.76536623272705</v>
      </c>
      <c r="H9" s="98">
        <v>947.24785392216495</v>
      </c>
      <c r="I9" s="90">
        <f t="shared" ref="I9:I16" si="0">IFERROR(H9/G9-1,"н/п")</f>
        <v>0.14158519079053389</v>
      </c>
      <c r="J9" s="90">
        <f t="shared" ref="J9:J16" si="1">IFERROR(H9/E9-1,"н/п")</f>
        <v>7.8869993077636646E-2</v>
      </c>
      <c r="K9" s="100"/>
    </row>
    <row r="10" spans="2:11" s="91" customFormat="1" ht="15" x14ac:dyDescent="0.25">
      <c r="B10" s="101" t="s">
        <v>123</v>
      </c>
      <c r="I10" s="90"/>
      <c r="J10" s="90"/>
      <c r="K10" s="95"/>
    </row>
    <row r="11" spans="2:11" s="91" customFormat="1" ht="15" x14ac:dyDescent="0.25">
      <c r="B11" s="88" t="s">
        <v>124</v>
      </c>
      <c r="C11" s="102">
        <v>332.3937100687391</v>
      </c>
      <c r="D11" s="102">
        <v>307.38807376390599</v>
      </c>
      <c r="E11" s="102">
        <v>352.92871095247324</v>
      </c>
      <c r="F11" s="102"/>
      <c r="G11" s="102">
        <v>353.28511158188275</v>
      </c>
      <c r="H11" s="103">
        <v>390.76828594148753</v>
      </c>
      <c r="I11" s="90">
        <f t="shared" si="0"/>
        <v>0.10609893576258767</v>
      </c>
      <c r="J11" s="90">
        <f>IFERROR(H11/E11-1,"н/п")</f>
        <v>0.10721591589104218</v>
      </c>
      <c r="K11" s="95"/>
    </row>
    <row r="12" spans="2:11" s="91" customFormat="1" ht="15" x14ac:dyDescent="0.25">
      <c r="B12" s="88" t="s">
        <v>125</v>
      </c>
      <c r="C12" s="102">
        <v>327.44266795801963</v>
      </c>
      <c r="D12" s="102">
        <v>270.36300889516735</v>
      </c>
      <c r="E12" s="102">
        <v>254.02299552785973</v>
      </c>
      <c r="F12" s="102"/>
      <c r="G12" s="102">
        <v>240.21570831024502</v>
      </c>
      <c r="H12" s="103">
        <v>277.14200618584329</v>
      </c>
      <c r="I12" s="90">
        <f t="shared" si="0"/>
        <v>0.15372141203982781</v>
      </c>
      <c r="J12" s="90">
        <f t="shared" si="1"/>
        <v>9.1011487404682567E-2</v>
      </c>
      <c r="K12" s="95"/>
    </row>
    <row r="13" spans="2:11" s="91" customFormat="1" ht="15" x14ac:dyDescent="0.25">
      <c r="B13" s="88" t="s">
        <v>126</v>
      </c>
      <c r="C13" s="102">
        <v>269.73261256171793</v>
      </c>
      <c r="D13" s="102">
        <v>225.72575314595821</v>
      </c>
      <c r="E13" s="102">
        <v>199.23070294542831</v>
      </c>
      <c r="F13" s="102"/>
      <c r="G13" s="102">
        <v>172.64457625411688</v>
      </c>
      <c r="H13" s="103">
        <v>199.30543567974834</v>
      </c>
      <c r="I13" s="90">
        <f t="shared" si="0"/>
        <v>0.15442627856660351</v>
      </c>
      <c r="J13" s="90">
        <f t="shared" si="1"/>
        <v>3.7510651327932187E-4</v>
      </c>
      <c r="K13" s="95"/>
    </row>
    <row r="14" spans="2:11" s="91" customFormat="1" ht="15" x14ac:dyDescent="0.25">
      <c r="B14" s="88" t="s">
        <v>127</v>
      </c>
      <c r="C14" s="102">
        <v>25.147690840213919</v>
      </c>
      <c r="D14" s="102">
        <v>29.81393761064691</v>
      </c>
      <c r="E14" s="102">
        <v>51.839458353268526</v>
      </c>
      <c r="F14" s="102"/>
      <c r="G14" s="102">
        <v>38.759166498573826</v>
      </c>
      <c r="H14" s="103">
        <v>59.067848983597841</v>
      </c>
      <c r="I14" s="90">
        <f t="shared" si="0"/>
        <v>0.52397108399560888</v>
      </c>
      <c r="J14" s="90">
        <f t="shared" si="1"/>
        <v>0.1394380045615109</v>
      </c>
      <c r="K14" s="95"/>
    </row>
    <row r="15" spans="2:11" s="91" customFormat="1" ht="15" x14ac:dyDescent="0.25">
      <c r="B15" s="88" t="s">
        <v>128</v>
      </c>
      <c r="C15" s="102">
        <v>21.026424150363304</v>
      </c>
      <c r="D15" s="102">
        <v>23</v>
      </c>
      <c r="E15" s="102">
        <v>13.3117897865</v>
      </c>
      <c r="F15" s="102"/>
      <c r="G15" s="102">
        <v>18.344145718703391</v>
      </c>
      <c r="H15" s="103">
        <v>13.3117897865</v>
      </c>
      <c r="I15" s="90">
        <f t="shared" si="0"/>
        <v>-0.27433035091257929</v>
      </c>
      <c r="J15" s="90">
        <f t="shared" si="1"/>
        <v>0</v>
      </c>
      <c r="K15" s="95"/>
    </row>
    <row r="16" spans="2:11" s="91" customFormat="1" ht="15" x14ac:dyDescent="0.25">
      <c r="B16" s="88" t="s">
        <v>129</v>
      </c>
      <c r="C16" s="102">
        <v>4.6848514128939893</v>
      </c>
      <c r="D16" s="102">
        <v>6</v>
      </c>
      <c r="E16" s="102">
        <v>6.1779462315461293</v>
      </c>
      <c r="F16" s="102"/>
      <c r="G16" s="102">
        <v>6.5166578692055301</v>
      </c>
      <c r="H16" s="103">
        <v>7.6524873449877795</v>
      </c>
      <c r="I16" s="90">
        <f t="shared" si="0"/>
        <v>0.17429631853923344</v>
      </c>
      <c r="J16" s="90">
        <f t="shared" si="1"/>
        <v>0.23867820440266652</v>
      </c>
      <c r="K16" s="95"/>
    </row>
    <row r="17" spans="1:12" x14ac:dyDescent="0.2">
      <c r="I17" s="90"/>
      <c r="J17" s="90"/>
    </row>
    <row r="18" spans="1:12" x14ac:dyDescent="0.2">
      <c r="B18" s="104" t="s">
        <v>130</v>
      </c>
      <c r="C18" s="105">
        <v>12.5</v>
      </c>
      <c r="D18" s="105">
        <v>12.9</v>
      </c>
      <c r="E18" s="106">
        <v>14.3</v>
      </c>
      <c r="G18" s="105">
        <v>13.8</v>
      </c>
      <c r="H18" s="107">
        <v>14.592762343230399</v>
      </c>
      <c r="I18" s="90">
        <f t="shared" ref="I18:I48" si="2">IFERROR(H18/G18-1,"н/п")</f>
        <v>5.744654661089843E-2</v>
      </c>
      <c r="J18" s="90">
        <f t="shared" ref="J18:J48" si="3">IFERROR(H18/E18-1,"н/п")</f>
        <v>2.0472891134992954E-2</v>
      </c>
    </row>
    <row r="19" spans="1:12" x14ac:dyDescent="0.2">
      <c r="A19" s="108"/>
      <c r="B19" s="109" t="s">
        <v>131</v>
      </c>
      <c r="C19" s="110">
        <v>5.3E-3</v>
      </c>
      <c r="D19" s="110">
        <v>1.9799999999999998E-2</v>
      </c>
      <c r="E19" s="110">
        <v>3.0999999999999999E-3</v>
      </c>
      <c r="F19" s="111"/>
      <c r="G19" s="110">
        <v>1.03E-2</v>
      </c>
      <c r="H19" s="110">
        <v>2.8999999999999998E-3</v>
      </c>
      <c r="I19" s="90">
        <f>H19-G19</f>
        <v>-7.4000000000000003E-3</v>
      </c>
      <c r="J19" s="112">
        <f>H19-E19</f>
        <v>-2.0000000000000009E-4</v>
      </c>
    </row>
    <row r="20" spans="1:12" x14ac:dyDescent="0.2">
      <c r="B20" s="88"/>
      <c r="C20" s="88"/>
      <c r="D20" s="113"/>
      <c r="E20" s="114"/>
      <c r="F20" s="114"/>
      <c r="G20" s="114"/>
      <c r="H20" s="114"/>
      <c r="I20" s="90"/>
      <c r="J20" s="90"/>
      <c r="K20" s="115"/>
      <c r="L20" s="115"/>
    </row>
    <row r="21" spans="1:12" ht="16.5" x14ac:dyDescent="0.2">
      <c r="B21" s="116" t="s">
        <v>132</v>
      </c>
      <c r="C21" s="117">
        <f t="shared" ref="C21:D21" si="4">C22</f>
        <v>136</v>
      </c>
      <c r="D21" s="117">
        <f t="shared" si="4"/>
        <v>98</v>
      </c>
      <c r="E21" s="117">
        <v>225</v>
      </c>
      <c r="F21" s="118"/>
      <c r="G21" s="119">
        <v>109.57564553347</v>
      </c>
      <c r="H21" s="119">
        <v>101.3467687504</v>
      </c>
      <c r="I21" s="90">
        <f t="shared" si="2"/>
        <v>-7.509768017343299E-2</v>
      </c>
      <c r="J21" s="90"/>
    </row>
    <row r="22" spans="1:12" ht="16.5" x14ac:dyDescent="0.2">
      <c r="B22" s="89" t="s">
        <v>133</v>
      </c>
      <c r="C22" s="89">
        <v>136</v>
      </c>
      <c r="D22" s="89">
        <v>98</v>
      </c>
      <c r="E22" s="89">
        <v>140</v>
      </c>
      <c r="F22" s="89"/>
      <c r="G22" s="120">
        <f>G21-11.685570874</f>
        <v>97.890074659470002</v>
      </c>
      <c r="H22" s="120">
        <f>H21-35.32521466</f>
        <v>66.021554090400002</v>
      </c>
      <c r="I22" s="90">
        <f t="shared" si="2"/>
        <v>-0.32555415531074994</v>
      </c>
      <c r="J22" s="90"/>
    </row>
    <row r="23" spans="1:12" x14ac:dyDescent="0.2">
      <c r="B23" s="89"/>
      <c r="C23" s="89"/>
      <c r="D23" s="89"/>
      <c r="E23" s="89"/>
      <c r="F23" s="89"/>
      <c r="G23" s="89"/>
      <c r="H23" s="89"/>
      <c r="I23" s="90"/>
      <c r="J23" s="90"/>
    </row>
    <row r="24" spans="1:12" ht="17.25" x14ac:dyDescent="0.25">
      <c r="B24" s="84" t="s">
        <v>134</v>
      </c>
      <c r="C24" s="4">
        <v>2021</v>
      </c>
      <c r="D24" s="4">
        <v>2022</v>
      </c>
      <c r="E24" s="4">
        <v>2023</v>
      </c>
      <c r="F24" s="85"/>
      <c r="G24" s="4" t="s">
        <v>1</v>
      </c>
      <c r="H24" s="4" t="s">
        <v>2</v>
      </c>
      <c r="I24" s="90"/>
      <c r="J24" s="90"/>
    </row>
    <row r="25" spans="1:12" x14ac:dyDescent="0.2">
      <c r="I25" s="90"/>
      <c r="J25" s="90"/>
    </row>
    <row r="26" spans="1:12" ht="15" x14ac:dyDescent="0.25">
      <c r="B26" s="121" t="s">
        <v>135</v>
      </c>
      <c r="C26" s="121">
        <v>305</v>
      </c>
      <c r="D26" s="121">
        <v>289</v>
      </c>
      <c r="E26" s="121">
        <v>374</v>
      </c>
      <c r="F26" s="91"/>
      <c r="G26" s="121">
        <f>SUM(G27:G29)</f>
        <v>379</v>
      </c>
      <c r="H26" s="121">
        <f>SUM(H27:H29)</f>
        <v>367</v>
      </c>
      <c r="I26" s="90"/>
      <c r="J26" s="90"/>
    </row>
    <row r="27" spans="1:12" x14ac:dyDescent="0.2">
      <c r="B27" s="1" t="s">
        <v>136</v>
      </c>
      <c r="C27" s="1">
        <v>158</v>
      </c>
      <c r="D27" s="1">
        <v>147</v>
      </c>
      <c r="E27" s="1">
        <v>247</v>
      </c>
      <c r="G27" s="1">
        <v>254</v>
      </c>
      <c r="H27" s="1">
        <v>241</v>
      </c>
      <c r="I27" s="90">
        <f t="shared" si="2"/>
        <v>-5.1181102362204745E-2</v>
      </c>
      <c r="J27" s="90">
        <f t="shared" si="3"/>
        <v>-2.4291497975708509E-2</v>
      </c>
    </row>
    <row r="28" spans="1:12" x14ac:dyDescent="0.2">
      <c r="B28" s="1" t="s">
        <v>137</v>
      </c>
      <c r="C28" s="1">
        <v>76</v>
      </c>
      <c r="D28" s="1">
        <v>76</v>
      </c>
      <c r="E28" s="1">
        <v>90</v>
      </c>
      <c r="G28" s="1">
        <v>90</v>
      </c>
      <c r="H28" s="1">
        <v>89</v>
      </c>
      <c r="I28" s="90">
        <f t="shared" si="2"/>
        <v>-1.1111111111111072E-2</v>
      </c>
      <c r="J28" s="90">
        <f t="shared" si="3"/>
        <v>-1.1111111111111072E-2</v>
      </c>
    </row>
    <row r="29" spans="1:12" x14ac:dyDescent="0.2">
      <c r="B29" s="1" t="s">
        <v>138</v>
      </c>
      <c r="C29" s="1">
        <v>71</v>
      </c>
      <c r="D29" s="1">
        <v>66</v>
      </c>
      <c r="E29" s="1">
        <v>37</v>
      </c>
      <c r="G29" s="1">
        <v>35</v>
      </c>
      <c r="H29" s="1">
        <v>37</v>
      </c>
      <c r="I29" s="90">
        <f t="shared" si="2"/>
        <v>5.7142857142857162E-2</v>
      </c>
      <c r="J29" s="90">
        <f t="shared" si="3"/>
        <v>0</v>
      </c>
    </row>
    <row r="30" spans="1:12" x14ac:dyDescent="0.2">
      <c r="I30" s="90"/>
      <c r="J30" s="90"/>
    </row>
    <row r="31" spans="1:12" ht="15" x14ac:dyDescent="0.25">
      <c r="B31" s="121" t="s">
        <v>139</v>
      </c>
      <c r="C31" s="121">
        <v>201</v>
      </c>
      <c r="D31" s="121">
        <v>217</v>
      </c>
      <c r="E31" s="121">
        <v>309</v>
      </c>
      <c r="F31" s="91"/>
      <c r="G31" s="121">
        <f>SUM(G32:G40)</f>
        <v>246</v>
      </c>
      <c r="H31" s="121">
        <f>SUM(H32:H40)</f>
        <v>341</v>
      </c>
      <c r="I31" s="90">
        <f t="shared" si="2"/>
        <v>0.38617886178861793</v>
      </c>
      <c r="J31" s="90">
        <f t="shared" si="3"/>
        <v>0.10355987055016191</v>
      </c>
    </row>
    <row r="32" spans="1:12" x14ac:dyDescent="0.2">
      <c r="B32" s="1" t="s">
        <v>140</v>
      </c>
      <c r="C32" s="1">
        <v>89</v>
      </c>
      <c r="D32" s="1">
        <v>80</v>
      </c>
      <c r="E32" s="1">
        <v>131</v>
      </c>
      <c r="G32" s="1">
        <v>119</v>
      </c>
      <c r="H32" s="1">
        <v>131</v>
      </c>
      <c r="I32" s="90">
        <f t="shared" si="2"/>
        <v>0.10084033613445387</v>
      </c>
      <c r="J32" s="90">
        <f t="shared" si="3"/>
        <v>0</v>
      </c>
    </row>
    <row r="33" spans="2:12" x14ac:dyDescent="0.2">
      <c r="B33" s="1" t="s">
        <v>141</v>
      </c>
      <c r="C33" s="1">
        <v>37</v>
      </c>
      <c r="D33" s="1">
        <v>63</v>
      </c>
      <c r="E33" s="1">
        <v>64</v>
      </c>
      <c r="G33" s="1">
        <v>56</v>
      </c>
      <c r="H33" s="1">
        <v>94</v>
      </c>
      <c r="I33" s="90">
        <f t="shared" si="2"/>
        <v>0.6785714285714286</v>
      </c>
      <c r="J33" s="90">
        <f t="shared" si="3"/>
        <v>0.46875</v>
      </c>
    </row>
    <row r="34" spans="2:12" x14ac:dyDescent="0.2">
      <c r="B34" s="1" t="s">
        <v>142</v>
      </c>
      <c r="C34" s="1">
        <v>9</v>
      </c>
      <c r="D34" s="1">
        <v>11</v>
      </c>
      <c r="E34" s="1">
        <v>35</v>
      </c>
      <c r="G34" s="1">
        <v>17</v>
      </c>
      <c r="H34" s="1">
        <v>35</v>
      </c>
      <c r="I34" s="90">
        <f t="shared" si="2"/>
        <v>1.0588235294117645</v>
      </c>
      <c r="J34" s="90">
        <f t="shared" si="3"/>
        <v>0</v>
      </c>
    </row>
    <row r="35" spans="2:12" x14ac:dyDescent="0.2">
      <c r="B35" s="1" t="s">
        <v>143</v>
      </c>
      <c r="C35" s="1">
        <v>17</v>
      </c>
      <c r="D35" s="1">
        <v>17</v>
      </c>
      <c r="E35" s="1">
        <v>35</v>
      </c>
      <c r="G35" s="1">
        <v>15</v>
      </c>
      <c r="H35" s="1">
        <v>37</v>
      </c>
      <c r="I35" s="90">
        <f t="shared" si="2"/>
        <v>1.4666666666666668</v>
      </c>
      <c r="J35" s="90">
        <f t="shared" si="3"/>
        <v>5.7142857142857162E-2</v>
      </c>
    </row>
    <row r="36" spans="2:12" x14ac:dyDescent="0.2">
      <c r="B36" s="1" t="s">
        <v>144</v>
      </c>
      <c r="C36" s="1">
        <v>22</v>
      </c>
      <c r="D36" s="1">
        <v>22</v>
      </c>
      <c r="E36" s="1">
        <v>21</v>
      </c>
      <c r="G36" s="1">
        <v>21</v>
      </c>
      <c r="H36" s="1">
        <v>21</v>
      </c>
      <c r="I36" s="90">
        <f t="shared" si="2"/>
        <v>0</v>
      </c>
      <c r="J36" s="90">
        <f t="shared" si="3"/>
        <v>0</v>
      </c>
    </row>
    <row r="37" spans="2:12" x14ac:dyDescent="0.2">
      <c r="B37" s="1" t="s">
        <v>145</v>
      </c>
      <c r="C37" s="1">
        <v>11</v>
      </c>
      <c r="D37" s="1">
        <v>11</v>
      </c>
      <c r="E37" s="1">
        <v>13</v>
      </c>
      <c r="G37" s="1">
        <v>8</v>
      </c>
      <c r="H37" s="1">
        <v>13</v>
      </c>
      <c r="I37" s="90">
        <f t="shared" si="2"/>
        <v>0.625</v>
      </c>
      <c r="J37" s="90">
        <f t="shared" si="3"/>
        <v>0</v>
      </c>
    </row>
    <row r="38" spans="2:12" x14ac:dyDescent="0.2">
      <c r="B38" s="1" t="s">
        <v>146</v>
      </c>
      <c r="C38" s="1">
        <v>6</v>
      </c>
      <c r="D38" s="1">
        <v>6</v>
      </c>
      <c r="E38" s="1">
        <v>6</v>
      </c>
      <c r="G38" s="1">
        <v>6</v>
      </c>
      <c r="H38" s="1">
        <v>6</v>
      </c>
      <c r="I38" s="90">
        <f t="shared" si="2"/>
        <v>0</v>
      </c>
      <c r="J38" s="90">
        <f t="shared" si="3"/>
        <v>0</v>
      </c>
    </row>
    <row r="39" spans="2:12" x14ac:dyDescent="0.2">
      <c r="B39" s="1" t="s">
        <v>147</v>
      </c>
      <c r="C39" s="1">
        <v>2</v>
      </c>
      <c r="D39" s="1">
        <v>2</v>
      </c>
      <c r="E39" s="1">
        <v>2</v>
      </c>
      <c r="G39" s="1">
        <v>2</v>
      </c>
      <c r="H39" s="1">
        <v>2</v>
      </c>
      <c r="I39" s="90">
        <f t="shared" si="2"/>
        <v>0</v>
      </c>
      <c r="J39" s="90">
        <f t="shared" si="3"/>
        <v>0</v>
      </c>
      <c r="L39" s="122"/>
    </row>
    <row r="40" spans="2:12" x14ac:dyDescent="0.2">
      <c r="B40" s="1" t="s">
        <v>148</v>
      </c>
      <c r="C40" s="1">
        <v>8</v>
      </c>
      <c r="D40" s="1">
        <v>5</v>
      </c>
      <c r="E40" s="1">
        <v>2</v>
      </c>
      <c r="G40" s="1">
        <v>2</v>
      </c>
      <c r="H40" s="1">
        <v>2</v>
      </c>
      <c r="I40" s="90">
        <f t="shared" si="2"/>
        <v>0</v>
      </c>
      <c r="J40" s="90">
        <f t="shared" si="3"/>
        <v>0</v>
      </c>
    </row>
    <row r="41" spans="2:12" x14ac:dyDescent="0.2">
      <c r="I41" s="90"/>
      <c r="J41" s="90"/>
    </row>
    <row r="42" spans="2:12" ht="15" x14ac:dyDescent="0.25">
      <c r="B42" s="121" t="s">
        <v>149</v>
      </c>
      <c r="C42" s="121">
        <v>101.6</v>
      </c>
      <c r="D42" s="121">
        <v>102.3</v>
      </c>
      <c r="E42" s="121">
        <v>105.4</v>
      </c>
      <c r="F42" s="91"/>
      <c r="G42" s="123">
        <f>SUM(G43:G48)</f>
        <v>105</v>
      </c>
      <c r="H42" s="123">
        <f>SUM(H43:H48)</f>
        <v>108</v>
      </c>
      <c r="I42" s="90">
        <f t="shared" si="2"/>
        <v>2.857142857142847E-2</v>
      </c>
      <c r="J42" s="90">
        <f t="shared" si="3"/>
        <v>2.4667931688804545E-2</v>
      </c>
    </row>
    <row r="43" spans="2:12" x14ac:dyDescent="0.2">
      <c r="B43" s="1" t="s">
        <v>150</v>
      </c>
      <c r="C43" s="1">
        <v>58</v>
      </c>
      <c r="D43" s="1">
        <v>63</v>
      </c>
      <c r="E43" s="1">
        <v>61</v>
      </c>
      <c r="G43" s="1">
        <v>62</v>
      </c>
      <c r="H43" s="1">
        <v>63</v>
      </c>
      <c r="I43" s="90">
        <f t="shared" si="2"/>
        <v>1.6129032258064502E-2</v>
      </c>
      <c r="J43" s="90">
        <f t="shared" si="3"/>
        <v>3.2786885245901676E-2</v>
      </c>
    </row>
    <row r="44" spans="2:12" x14ac:dyDescent="0.2">
      <c r="B44" s="1" t="s">
        <v>151</v>
      </c>
      <c r="C44" s="1">
        <v>16</v>
      </c>
      <c r="D44" s="1">
        <v>17</v>
      </c>
      <c r="E44" s="1">
        <v>20</v>
      </c>
      <c r="G44" s="1">
        <v>19</v>
      </c>
      <c r="H44" s="1">
        <v>21</v>
      </c>
      <c r="I44" s="90">
        <f t="shared" si="2"/>
        <v>0.10526315789473695</v>
      </c>
      <c r="J44" s="90">
        <f t="shared" si="3"/>
        <v>5.0000000000000044E-2</v>
      </c>
    </row>
    <row r="45" spans="2:12" x14ac:dyDescent="0.2">
      <c r="B45" s="1" t="s">
        <v>152</v>
      </c>
      <c r="C45" s="1">
        <v>10</v>
      </c>
      <c r="D45" s="1">
        <v>10</v>
      </c>
      <c r="E45" s="1">
        <v>9</v>
      </c>
      <c r="G45" s="1">
        <v>10</v>
      </c>
      <c r="H45" s="1">
        <v>7</v>
      </c>
      <c r="I45" s="90">
        <f t="shared" si="2"/>
        <v>-0.30000000000000004</v>
      </c>
      <c r="J45" s="90">
        <f t="shared" si="3"/>
        <v>-0.22222222222222221</v>
      </c>
    </row>
    <row r="46" spans="2:12" x14ac:dyDescent="0.2">
      <c r="B46" s="1" t="s">
        <v>153</v>
      </c>
      <c r="C46" s="1">
        <v>11</v>
      </c>
      <c r="D46" s="1">
        <v>5</v>
      </c>
      <c r="E46" s="1">
        <v>7</v>
      </c>
      <c r="G46" s="1">
        <v>7</v>
      </c>
      <c r="H46" s="1">
        <v>9</v>
      </c>
      <c r="I46" s="90">
        <f t="shared" si="2"/>
        <v>0.28571428571428581</v>
      </c>
      <c r="J46" s="90">
        <f t="shared" si="3"/>
        <v>0.28571428571428581</v>
      </c>
    </row>
    <row r="47" spans="2:12" x14ac:dyDescent="0.2">
      <c r="B47" s="1" t="s">
        <v>154</v>
      </c>
      <c r="C47" s="1">
        <v>6</v>
      </c>
      <c r="D47" s="1">
        <v>6</v>
      </c>
      <c r="E47" s="1">
        <v>7</v>
      </c>
      <c r="G47" s="1">
        <v>6</v>
      </c>
      <c r="H47" s="1">
        <v>7</v>
      </c>
      <c r="I47" s="90">
        <f t="shared" si="2"/>
        <v>0.16666666666666674</v>
      </c>
      <c r="J47" s="90">
        <f t="shared" si="3"/>
        <v>0</v>
      </c>
    </row>
    <row r="48" spans="2:12" x14ac:dyDescent="0.2">
      <c r="B48" s="1" t="s">
        <v>148</v>
      </c>
      <c r="C48" s="1">
        <v>1</v>
      </c>
      <c r="D48" s="1">
        <v>1</v>
      </c>
      <c r="E48" s="1">
        <v>1</v>
      </c>
      <c r="G48" s="1">
        <v>1</v>
      </c>
      <c r="H48" s="1">
        <v>1</v>
      </c>
      <c r="I48" s="90">
        <f t="shared" si="2"/>
        <v>0</v>
      </c>
      <c r="J48" s="90">
        <f t="shared" si="3"/>
        <v>0</v>
      </c>
    </row>
    <row r="50" spans="1:8" ht="15" x14ac:dyDescent="0.25">
      <c r="B50" s="92" t="s">
        <v>155</v>
      </c>
      <c r="C50" s="116"/>
      <c r="D50" s="116"/>
      <c r="E50" s="116"/>
      <c r="G50" s="116"/>
      <c r="H50" s="116"/>
    </row>
    <row r="52" spans="1:8" ht="100.5" customHeight="1" x14ac:dyDescent="0.2">
      <c r="A52" s="33" t="s">
        <v>49</v>
      </c>
      <c r="B52" s="125" t="s">
        <v>156</v>
      </c>
      <c r="C52" s="125"/>
      <c r="D52" s="125"/>
      <c r="E52" s="125"/>
      <c r="F52" s="124"/>
      <c r="G52" s="124"/>
      <c r="H52" s="124"/>
    </row>
    <row r="53" spans="1:8" ht="69" customHeight="1" x14ac:dyDescent="0.2">
      <c r="A53" s="33"/>
      <c r="B53" s="125" t="s">
        <v>157</v>
      </c>
      <c r="C53" s="125"/>
      <c r="D53" s="125"/>
      <c r="E53" s="125"/>
      <c r="F53" s="124"/>
      <c r="G53" s="124"/>
      <c r="H53" s="124"/>
    </row>
    <row r="54" spans="1:8" ht="170.25" customHeight="1" x14ac:dyDescent="0.2">
      <c r="A54" s="33" t="s">
        <v>158</v>
      </c>
      <c r="B54" s="125" t="s">
        <v>159</v>
      </c>
      <c r="C54" s="125"/>
      <c r="D54" s="125"/>
      <c r="E54" s="125"/>
      <c r="F54" s="124"/>
      <c r="G54" s="124"/>
      <c r="H54" s="124"/>
    </row>
    <row r="55" spans="1:8" ht="24.75" customHeight="1" x14ac:dyDescent="0.2">
      <c r="A55" s="33">
        <v>3</v>
      </c>
      <c r="B55" s="125" t="s">
        <v>160</v>
      </c>
      <c r="C55" s="125"/>
      <c r="D55" s="125"/>
      <c r="E55" s="125"/>
      <c r="F55" s="124"/>
      <c r="G55" s="124"/>
      <c r="H55" s="124"/>
    </row>
    <row r="57" spans="1:8" ht="75.95" customHeight="1" x14ac:dyDescent="0.2"/>
    <row r="63" spans="1:8" ht="31.5" customHeight="1" x14ac:dyDescent="0.2"/>
    <row r="64" spans="1:8" x14ac:dyDescent="0.2">
      <c r="B64" s="55"/>
    </row>
  </sheetData>
  <mergeCells count="4">
    <mergeCell ref="B52:E52"/>
    <mergeCell ref="B53:E53"/>
    <mergeCell ref="B54:E54"/>
    <mergeCell ref="B55:E55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ФП</vt:lpstr>
      <vt:lpstr>ОПУ</vt:lpstr>
      <vt:lpstr>ОДДС</vt:lpstr>
      <vt:lpstr>Операционные показатели</vt:lpstr>
      <vt:lpstr>ОДДС!CashFlows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Лапшина Елена Владимировна</dc:creator>
  <cp:lastModifiedBy>Лапшина Елена Владимировна</cp:lastModifiedBy>
  <cp:revision>1</cp:revision>
  <dcterms:created xsi:type="dcterms:W3CDTF">2024-04-04T08:52:13Z</dcterms:created>
  <dcterms:modified xsi:type="dcterms:W3CDTF">2024-09-25T14:51:06Z</dcterms:modified>
</cp:coreProperties>
</file>